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timothy_kelly_dcyf_wa_gov/Documents/Rate models and implementation/Implementation Models and Projects/ECEAP/phase 2/"/>
    </mc:Choice>
  </mc:AlternateContent>
  <xr:revisionPtr revIDLastSave="93" documentId="8_{BD31962E-9A6A-4476-8E1C-F899CBD46DB6}" xr6:coauthVersionLast="47" xr6:coauthVersionMax="47" xr10:uidLastSave="{BC35F231-7BF4-4742-B7FC-AE6F8DBF6028}"/>
  <bookViews>
    <workbookView xWindow="28680" yWindow="45" windowWidth="29040" windowHeight="15840" activeTab="1" xr2:uid="{4290F2AA-C2E0-48F1-B2A7-197A5C44F8E7}"/>
  </bookViews>
  <sheets>
    <sheet name="SOC Positions" sheetId="1" r:id="rId1"/>
    <sheet name="Baseline Assumptions" sheetId="2" r:id="rId2"/>
    <sheet name="Output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Adegree">#REF!</definedName>
    <definedName name="AdditionalBenefits">#REF!</definedName>
    <definedName name="Addl_benefits_per_staff">'[1]Quality Center Profile'!$C$39</definedName>
    <definedName name="Admin">#REF!</definedName>
    <definedName name="Admin_Staff">#REF!</definedName>
    <definedName name="AdminFTE">#REF!</definedName>
    <definedName name="Administration__by_child">'[2]Nonpersonnel Aggregated'!$B$21</definedName>
    <definedName name="Asst">'Baseline Assumptions'!$C$20</definedName>
    <definedName name="Asst_Teacher">#REF!</definedName>
    <definedName name="AsstDirect">#REF!</definedName>
    <definedName name="AsstDirectFTE">#REF!</definedName>
    <definedName name="AsstTeacher">#REF!</definedName>
    <definedName name="AsstTeachFTE">#REF!</definedName>
    <definedName name="BadDebt">#REF!</definedName>
    <definedName name="BAdegree">#REF!</definedName>
    <definedName name="BLSsalary">'[1]VariablesINPUT-FCC'!#REF!</definedName>
    <definedName name="BusinessExpense">#REF!</definedName>
    <definedName name="City_Fours">#REF!</definedName>
    <definedName name="City_Infants">#REF!</definedName>
    <definedName name="City_Threes">#REF!</definedName>
    <definedName name="City_Toddlers">#REF!</definedName>
    <definedName name="Coach">#REF!</definedName>
    <definedName name="CoachFTE">#REF!</definedName>
    <definedName name="COunty">#REF!</definedName>
    <definedName name="DATATYPEVal">[3]Validation!$C$2:$C$3</definedName>
    <definedName name="Direct">#REF!</definedName>
    <definedName name="DirectFTE">#REF!</definedName>
    <definedName name="Education_Program__by_child">'[2]Nonpersonnel Aggregated'!$B$23</definedName>
    <definedName name="EnhRatio">#REF!</definedName>
    <definedName name="EnhSpace">#REF!</definedName>
    <definedName name="EnrollEffic">#REF!</definedName>
    <definedName name="FacilityMaintenance">#REF!</definedName>
    <definedName name="Floater_Assts">#REF!</definedName>
    <definedName name="FoodKitchen">#REF!</definedName>
    <definedName name="Fours">'[1]Quality Center Profile'!#REF!</definedName>
    <definedName name="Fours_City_Target_Subsidies">'[4]VariablesINPUT-CTR'!$E$29</definedName>
    <definedName name="Fours_Contract">'[2]VariablesINPUT-CTR'!$D$29</definedName>
    <definedName name="Fours_Private_Tuition">'[2]VariablesINPUT-CTR'!$F$29</definedName>
    <definedName name="FOURS_Tuition">#REF!</definedName>
    <definedName name="Fours_Voucher">'[2]VariablesINPUT-CTR'!$C$29</definedName>
    <definedName name="FoursClassrooms">'[1]Quality Center Profile'!#REF!</definedName>
    <definedName name="HealthIns">#REF!</definedName>
    <definedName name="HealthInsFCC">'[1]VariablesINPUT-FCC'!$D$20</definedName>
    <definedName name="Indirect">#REF!</definedName>
    <definedName name="Infant_Aides">#REF!</definedName>
    <definedName name="Infant_Assts">'[4]Quality Center Profile'!#REF!</definedName>
    <definedName name="INFANT_Tuition">#REF!</definedName>
    <definedName name="InfantClassrooms">#REF!</definedName>
    <definedName name="Infants">#REF!</definedName>
    <definedName name="Infants_City_Target_Subsidies">'[4]VariablesINPUT-CTR'!$E$26</definedName>
    <definedName name="Infants_Contract">'[2]VariablesINPUT-CTR'!$D$26</definedName>
    <definedName name="Infants_Private_Tuition">'[2]VariablesINPUT-CTR'!$F$26</definedName>
    <definedName name="Infants_Voucher">'[2]VariablesINPUT-CTR'!$C$26</definedName>
    <definedName name="Kinder">#REF!</definedName>
    <definedName name="Lead">'Baseline Assumptions'!$C$19</definedName>
    <definedName name="LeadFTE">#REF!</definedName>
    <definedName name="LeadTeacher">#REF!</definedName>
    <definedName name="LevelValidation">[3]Validation!$A$2:$A$3</definedName>
    <definedName name="list2">#REF!</definedName>
    <definedName name="list3">#REF!</definedName>
    <definedName name="MandatoryBenefits">#REF!</definedName>
    <definedName name="MinWage">#REF!</definedName>
    <definedName name="ModelScale">#REF!</definedName>
    <definedName name="Nonpersonnel">#REF!</definedName>
    <definedName name="NP_EdProgram">#REF!</definedName>
    <definedName name="NP_MgtAdmin">#REF!</definedName>
    <definedName name="NP_Occupancy">#REF!</definedName>
    <definedName name="Occupancy__by_classroom">#REF!</definedName>
    <definedName name="Ones_Private_Tuition">#REF!</definedName>
    <definedName name="Other">#REF!</definedName>
    <definedName name="OtherFTE">#REF!</definedName>
    <definedName name="Paid_Leave">#REF!</definedName>
    <definedName name="PaidLeaveFCC">'[1]VariablesINPUT-FCC'!$D$22</definedName>
    <definedName name="Personnel">'[1]Quality Center Profile'!$D$40</definedName>
    <definedName name="Preschool_Aides">#REF!</definedName>
    <definedName name="PreschoolClassrooms">#REF!</definedName>
    <definedName name="Preschoolers">#REF!</definedName>
    <definedName name="PreschoolersClassroom">'[1]Quality Center Profile'!$F$9</definedName>
    <definedName name="ProfDev">#REF!</definedName>
    <definedName name="ProfessionalServices">#REF!</definedName>
    <definedName name="ProgramFTE">#REF!</definedName>
    <definedName name="ProgramSupp">#REF!</definedName>
    <definedName name="RatioOpt">#REF!</definedName>
    <definedName name="Region">#REF!</definedName>
    <definedName name="RegionFCC">'[1]VariablesINPUT-FCC'!$F$2</definedName>
    <definedName name="Reserve_Fund">#REF!</definedName>
    <definedName name="Salary">#REF!</definedName>
    <definedName name="SalaryData">#REF!</definedName>
    <definedName name="SalaryLevel">#REF!</definedName>
    <definedName name="SalaryScale">#REF!</definedName>
    <definedName name="SalaryScaleFCC">'[1]VariablesINPUT-FCC'!$D$16</definedName>
    <definedName name="Sick_Days">#REF!</definedName>
    <definedName name="SickDaysFCC">'[1]VariablesINPUT-FCC'!$D$21</definedName>
    <definedName name="StarLevel">#REF!</definedName>
    <definedName name="Subcontract">#REF!</definedName>
    <definedName name="Subs">#REF!</definedName>
    <definedName name="SuppFTE">#REF!</definedName>
    <definedName name="SupplyEquip">#REF!</definedName>
    <definedName name="Support">#REF!</definedName>
    <definedName name="Threes">'[1]Quality Center Profile'!#REF!</definedName>
    <definedName name="Threes_City_Target_Subsidies">'[4]VariablesINPUT-CTR'!$E$28</definedName>
    <definedName name="Threes_Contract">'[2]VariablesINPUT-CTR'!$D$28</definedName>
    <definedName name="Threes_Private_Tuition">'[2]VariablesINPUT-CTR'!$F$28</definedName>
    <definedName name="THREES_tuition">#REF!</definedName>
    <definedName name="Threes_Voucher">'[2]VariablesINPUT-CTR'!$C$28</definedName>
    <definedName name="ThreesClassroom">'[1]Quality Center Profile'!#REF!</definedName>
    <definedName name="ThreesClassrooms">'[1]Quality Center Profile'!#REF!</definedName>
    <definedName name="TODDLER_Tuition">#REF!</definedName>
    <definedName name="ToddlerClassrooms">#REF!</definedName>
    <definedName name="Toddlers">#REF!</definedName>
    <definedName name="Toddlers_City_Target_Subsidies">'[4]VariablesINPUT-CTR'!$E$27</definedName>
    <definedName name="Toddlers_Contract">'[2]VariablesINPUT-CTR'!$D$27</definedName>
    <definedName name="Toddlers_Private_Tuition">'[2]VariablesINPUT-CTR'!$F$27</definedName>
    <definedName name="Toddlers_Voucher">'[2]VariablesINPUT-CTR'!$C$27</definedName>
    <definedName name="TOTAL_Children">#REF!</definedName>
    <definedName name="TotalChildren">#REF!</definedName>
    <definedName name="TotalClassrooms">#REF!</definedName>
    <definedName name="Travel">#REF!</definedName>
    <definedName name="Twos">'[5]Quality Center Profile'!$A$9</definedName>
    <definedName name="Twos_Private_Tuition">#REF!</definedName>
    <definedName name="TwosClassrooms">'[5]Quality Center Profile'!$F$9</definedName>
    <definedName name="TypeValidation">[3]Validation!$B$2:$B$7</definedName>
    <definedName name="User">#REF!</definedName>
    <definedName name="VOUCHER_Fours">#REF!</definedName>
    <definedName name="VOUCHER_Infants">#REF!</definedName>
    <definedName name="VOUCHER_Threes">#REF!</definedName>
    <definedName name="VOUCHER_Toddlers">#REF!</definedName>
    <definedName name="Y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D14" i="3"/>
  <c r="D15" i="3"/>
  <c r="D16" i="3"/>
  <c r="D17" i="3"/>
  <c r="D18" i="3"/>
  <c r="D19" i="3"/>
  <c r="D20" i="3"/>
  <c r="D12" i="3"/>
  <c r="D8" i="3"/>
  <c r="D9" i="3"/>
  <c r="G9" i="3" s="1"/>
  <c r="D7" i="3"/>
  <c r="G7" i="3" s="1"/>
  <c r="E13" i="3"/>
  <c r="E21" i="3" s="1"/>
  <c r="E14" i="3"/>
  <c r="E15" i="3"/>
  <c r="E16" i="3"/>
  <c r="E17" i="3"/>
  <c r="E18" i="3"/>
  <c r="E19" i="3"/>
  <c r="E20" i="3"/>
  <c r="E12" i="3"/>
  <c r="E8" i="3"/>
  <c r="E9" i="3"/>
  <c r="E7" i="3"/>
  <c r="C17" i="2"/>
  <c r="C18" i="2"/>
  <c r="C19" i="2"/>
  <c r="C20" i="2"/>
  <c r="C21" i="2"/>
  <c r="C22" i="2"/>
  <c r="C23" i="2"/>
  <c r="C24" i="2"/>
  <c r="C25" i="2"/>
  <c r="C26" i="2"/>
  <c r="C27" i="2"/>
  <c r="C16" i="2"/>
  <c r="G63" i="3"/>
  <c r="G53" i="3"/>
  <c r="G52" i="3"/>
  <c r="G51" i="3"/>
  <c r="G50" i="3"/>
  <c r="G49" i="3"/>
  <c r="G48" i="3"/>
  <c r="G47" i="3"/>
  <c r="G54" i="3" s="1"/>
  <c r="C38" i="3"/>
  <c r="G26" i="3"/>
  <c r="G25" i="3"/>
  <c r="D24" i="3"/>
  <c r="G24" i="3" s="1"/>
  <c r="C78" i="2"/>
  <c r="C77" i="2"/>
  <c r="C76" i="2"/>
  <c r="B11" i="2"/>
  <c r="B21" i="2" s="1"/>
  <c r="F4" i="2"/>
  <c r="G62" i="3" s="1"/>
  <c r="G64" i="3" s="1"/>
  <c r="G27" i="3" l="1"/>
  <c r="G17" i="3"/>
  <c r="G20" i="3"/>
  <c r="G12" i="3"/>
  <c r="G19" i="3"/>
  <c r="G18" i="3"/>
  <c r="G8" i="3"/>
  <c r="G10" i="3" s="1"/>
  <c r="G16" i="3"/>
  <c r="G13" i="3"/>
  <c r="G15" i="3"/>
  <c r="E22" i="3"/>
  <c r="G14" i="3"/>
  <c r="B16" i="2"/>
  <c r="G21" i="3" l="1"/>
  <c r="G22" i="3" s="1"/>
  <c r="G29" i="3" s="1"/>
  <c r="G34" i="3" s="1"/>
  <c r="G37" i="3" l="1"/>
  <c r="G36" i="3"/>
  <c r="G35" i="3"/>
  <c r="G33" i="3"/>
  <c r="G38" i="3" l="1"/>
  <c r="G40" i="3" s="1"/>
  <c r="G42" i="3" s="1"/>
  <c r="G44" i="3" s="1"/>
  <c r="G56" i="3"/>
  <c r="G58" i="3" s="1"/>
  <c r="B4" i="2" l="1"/>
  <c r="J4" i="2" s="1"/>
  <c r="K4" i="2" s="1"/>
  <c r="G66" i="3"/>
  <c r="H54" i="3"/>
  <c r="H44" i="3"/>
</calcChain>
</file>

<file path=xl/sharedStrings.xml><?xml version="1.0" encoding="utf-8"?>
<sst xmlns="http://schemas.openxmlformats.org/spreadsheetml/2006/main" count="168" uniqueCount="123">
  <si>
    <t>Dietitians and Nutritionists</t>
  </si>
  <si>
    <t>29-1030</t>
  </si>
  <si>
    <t xml:space="preserve">Consultant - Nutrition </t>
  </si>
  <si>
    <t>Registered Nurse</t>
  </si>
  <si>
    <t>21-1012</t>
  </si>
  <si>
    <t xml:space="preserve">Consultant - Health </t>
  </si>
  <si>
    <t>Community and Social Service Specialists, All Other</t>
  </si>
  <si>
    <t>21-1099</t>
  </si>
  <si>
    <t>BA ECE or related degree with 30 quarter credits in ECE</t>
  </si>
  <si>
    <t xml:space="preserve">Coach </t>
  </si>
  <si>
    <t>Approved by the Washington State Department of Health as an agency-affiliated or certified counselor, with a master’s degree in counseling, social work, or related field; or</t>
  </si>
  <si>
    <t xml:space="preserve">Infant and Early Childhood Mental Health Consultant  </t>
  </si>
  <si>
    <t xml:space="preserve">Associates degreee human service, Home vistor Certifcate </t>
  </si>
  <si>
    <t>Family Support Staff &amp; Health Advocate</t>
  </si>
  <si>
    <t>Janitors and Cleaners, Except Maids and Housekeeping Cleaners</t>
  </si>
  <si>
    <t>37-2011_</t>
  </si>
  <si>
    <t>Support Staff </t>
  </si>
  <si>
    <t>Teaching Assistants, Except Postsecondary</t>
  </si>
  <si>
    <t>25-9045</t>
  </si>
  <si>
    <t>Other Classroom Staff  </t>
  </si>
  <si>
    <t>Early Childhood Education (ECE) Initial Certificate</t>
  </si>
  <si>
    <t>Assistant Teacher </t>
  </si>
  <si>
    <t>Kindergarten Teachers, Except Special Education</t>
  </si>
  <si>
    <t>25-2012</t>
  </si>
  <si>
    <t>Associate degree in Early Childhood Education (ECE) or equivalent</t>
  </si>
  <si>
    <t>Lead Teacher </t>
  </si>
  <si>
    <t>First-Line Supervisors of Office and Administrative Support Workers</t>
  </si>
  <si>
    <t>43-1011</t>
  </si>
  <si>
    <t>Administrative Staff </t>
  </si>
  <si>
    <t>Education and Childcare Administrators, Preschool and Daycare </t>
  </si>
  <si>
    <t>11-9031</t>
  </si>
  <si>
    <t>Assistant Director </t>
  </si>
  <si>
    <t>Education Administrators, All Other</t>
  </si>
  <si>
    <t>11-9039</t>
  </si>
  <si>
    <t>Director</t>
  </si>
  <si>
    <t>SOC Code Position Title</t>
  </si>
  <si>
    <t>SOC Code</t>
  </si>
  <si>
    <t>Key Credential</t>
  </si>
  <si>
    <t>WA ECEAP Positions</t>
  </si>
  <si>
    <t>Eployment Security Department 
Reported Occupational employment and wage</t>
  </si>
  <si>
    <t>ICF Cost Study Wages</t>
  </si>
  <si>
    <t>21-1000</t>
  </si>
  <si>
    <r>
      <t xml:space="preserve">10/1/2022 
</t>
    </r>
    <r>
      <rPr>
        <b/>
        <u/>
        <sz val="14"/>
        <color theme="1"/>
        <rFont val="Calibri"/>
        <family val="2"/>
        <scheme val="minor"/>
      </rPr>
      <t>23-25 DCYF Decision Package</t>
    </r>
  </si>
  <si>
    <t>Note:</t>
  </si>
  <si>
    <r>
      <rPr>
        <b/>
        <sz val="14"/>
        <rFont val="Calibri"/>
        <family val="2"/>
        <scheme val="minor"/>
      </rPr>
      <t>Wages Only</t>
    </r>
    <r>
      <rPr>
        <b/>
        <i/>
        <sz val="11"/>
        <rFont val="Calibri"/>
        <family val="2"/>
        <scheme val="minor"/>
      </rPr>
      <t xml:space="preserve"> - </t>
    </r>
    <r>
      <rPr>
        <i/>
        <sz val="11"/>
        <rFont val="Calibri"/>
        <family val="2"/>
        <scheme val="minor"/>
      </rPr>
      <t>please see note below</t>
    </r>
  </si>
  <si>
    <t xml:space="preserve">Full ECEAP Cost Study conducted in 2019 created a rate that includes costs for wages, benefits, tax estimates, operational, and overhead costs.  </t>
  </si>
  <si>
    <t xml:space="preserve">Assumptions for Model-Based Cost Estimate </t>
  </si>
  <si>
    <t>Community-Based Programs:  School Day</t>
  </si>
  <si>
    <t xml:space="preserve">Proposed Cost Per Child: </t>
  </si>
  <si>
    <t>Today's ECEAP Rate:</t>
  </si>
  <si>
    <t>Funding Gap:</t>
  </si>
  <si>
    <t>Increase</t>
  </si>
  <si>
    <t>Program Structure</t>
  </si>
  <si>
    <t>Enrollment</t>
  </si>
  <si>
    <t>Classrooms</t>
  </si>
  <si>
    <t>Personnel Assumptions</t>
  </si>
  <si>
    <t>Position</t>
  </si>
  <si>
    <t>FTE Positions Assumed for School Day Community Model</t>
  </si>
  <si>
    <t>SOC - ECEAP Standards</t>
  </si>
  <si>
    <t>Non-Personnel Assumptions</t>
  </si>
  <si>
    <t>Output Data</t>
  </si>
  <si>
    <t>Cost Category</t>
  </si>
  <si>
    <t>Amount Per Child</t>
  </si>
  <si>
    <t xml:space="preserve">Supplies &amp; Equipment </t>
  </si>
  <si>
    <t>Professional Services</t>
  </si>
  <si>
    <t>Business Expenses</t>
  </si>
  <si>
    <t>Facility and Maintenance</t>
  </si>
  <si>
    <t>Post Subsidy Food &amp; Kitchen  </t>
  </si>
  <si>
    <t>Travel</t>
  </si>
  <si>
    <t>Indirect</t>
  </si>
  <si>
    <t>Revenue Assumptions</t>
  </si>
  <si>
    <t>ECEAP Reimbursement Rate</t>
  </si>
  <si>
    <t>Positions</t>
  </si>
  <si>
    <t>Average Number of Positions – School Day School based</t>
  </si>
  <si>
    <t>Lead Teacher</t>
  </si>
  <si>
    <t>Assistant Teacher</t>
  </si>
  <si>
    <t>Assistant Director</t>
  </si>
  <si>
    <t>Coaching &amp; Program Support</t>
  </si>
  <si>
    <t>Administrative Staff</t>
  </si>
  <si>
    <t>Support Staff</t>
  </si>
  <si>
    <t>Average Number of Positions – School Day</t>
  </si>
  <si>
    <t>Other Classroom Staff</t>
  </si>
  <si>
    <t>Output for Model-Based Cost Estimate</t>
  </si>
  <si>
    <t>Personnel Expenses</t>
  </si>
  <si>
    <t>Cost per FTE</t>
  </si>
  <si>
    <t>FTE Count</t>
  </si>
  <si>
    <t>Total Cost</t>
  </si>
  <si>
    <t>Percent of Total</t>
  </si>
  <si>
    <t>NOTES:</t>
  </si>
  <si>
    <t>TOTAL Staff</t>
  </si>
  <si>
    <t>Subtotal Administration and Management Staff</t>
  </si>
  <si>
    <t xml:space="preserve">Lead Teachers </t>
  </si>
  <si>
    <t xml:space="preserve">Assistant Teachers </t>
  </si>
  <si>
    <t>Subtotal Classroom &amp; Support Staff</t>
  </si>
  <si>
    <t>Subtotal All Staff</t>
  </si>
  <si>
    <t>Subs for staff training/PD @ hours/teaching staff/year</t>
  </si>
  <si>
    <t>hourly</t>
  </si>
  <si>
    <t>Subs for staff sick leave @ days/year</t>
  </si>
  <si>
    <t>daily/staff</t>
  </si>
  <si>
    <t>Subs for staff paid leave @ days/year</t>
  </si>
  <si>
    <t>Subtotal substitutes</t>
  </si>
  <si>
    <t>Subtotal Wages</t>
  </si>
  <si>
    <t>Mandatory benefits @ % salary</t>
  </si>
  <si>
    <t xml:space="preserve">FICA-Social Security </t>
  </si>
  <si>
    <t>Medicare</t>
  </si>
  <si>
    <t xml:space="preserve">Unemployment Insurance </t>
  </si>
  <si>
    <t>Workers Compensation</t>
  </si>
  <si>
    <t>State Disability &amp; Family Leave Insurance</t>
  </si>
  <si>
    <t>Subtotal Mandatory Benefits</t>
  </si>
  <si>
    <t>Discretionary benefits</t>
  </si>
  <si>
    <t>Additional Benefits (Health and Dental Insurance, 401K Contribution)</t>
  </si>
  <si>
    <t>Subtotal Benefits</t>
  </si>
  <si>
    <t>Subtotal Personnel</t>
  </si>
  <si>
    <t>Non-Personnel Expenses</t>
  </si>
  <si>
    <t>Subtotal Nonpersonnel</t>
  </si>
  <si>
    <t>Contribution to operating reserve fund</t>
  </si>
  <si>
    <t>Total Expense</t>
  </si>
  <si>
    <t>Revenue</t>
  </si>
  <si>
    <t>ECEAP Revenue</t>
  </si>
  <si>
    <t>Other Income (grants, fundraising, private tuition, etc.)</t>
  </si>
  <si>
    <t>Total Revenue</t>
  </si>
  <si>
    <t>Annual Surplus or Deficit</t>
  </si>
  <si>
    <t xml:space="preserve">Tax and Benefits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</si>
</sst>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  <numFmt numFmtId="166" formatCode="_(&quot;$&quot;* #,##0_);_(&quot;$&quot;* \(#,##0\);_(&quot;$&quot;* &quot;-&quot;??_);_(@_)"/>
    <numFmt numFmtId="167" formatCode="0.0"/>
    <numFmt numFmtId="168" formatCode="&quot;$&quot;#,##0.00"/>
    <numFmt numFmtId="170" formatCode="_(* #,##0_);_(* \(#,##0\);_(* &quot;-&quot;??_);_(@_)"/>
    <numFmt numFmtId="171" formatCode="0.00000000%"/>
    <numFmt numFmtId="172" formatCode="&quot;$&quot;#,##0;[Red]&quot;$&quot;#,##0"/>
    <numFmt numFmtId="173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201F1E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A2E0"/>
        <bgColor indexed="64"/>
      </patternFill>
    </fill>
    <fill>
      <patternFill patternType="solid">
        <fgColor rgb="FFC5EF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rgb="FF00A2E0"/>
      </left>
      <right/>
      <top style="medium">
        <color rgb="FF00A2E0"/>
      </top>
      <bottom style="medium">
        <color rgb="FF00A2E0"/>
      </bottom>
      <diagonal/>
    </border>
    <border>
      <left/>
      <right style="medium">
        <color rgb="FF00A2E0"/>
      </right>
      <top style="medium">
        <color rgb="FF00A2E0"/>
      </top>
      <bottom style="medium">
        <color rgb="FF00A2E0"/>
      </bottom>
      <diagonal/>
    </border>
    <border>
      <left style="medium">
        <color rgb="FF53CFFF"/>
      </left>
      <right style="medium">
        <color rgb="FF53CFFF"/>
      </right>
      <top/>
      <bottom style="medium">
        <color rgb="FF53CFFF"/>
      </bottom>
      <diagonal/>
    </border>
    <border>
      <left/>
      <right style="medium">
        <color rgb="FF53CFFF"/>
      </right>
      <top/>
      <bottom style="medium">
        <color rgb="FF53CF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0" fillId="0" borderId="0" xfId="1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6" fontId="5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6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0" xfId="0" quotePrefix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9" fillId="4" borderId="0" xfId="2" applyFill="1" applyAlignment="1">
      <alignment horizontal="center" vertical="center"/>
    </xf>
    <xf numFmtId="17" fontId="2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6" fillId="6" borderId="0" xfId="0" applyFont="1" applyFill="1" applyAlignment="1">
      <alignment horizontal="center" vertical="center"/>
    </xf>
    <xf numFmtId="0" fontId="2" fillId="6" borderId="0" xfId="0" applyFont="1" applyFill="1"/>
    <xf numFmtId="0" fontId="17" fillId="0" borderId="0" xfId="0" applyFont="1"/>
    <xf numFmtId="0" fontId="18" fillId="0" borderId="0" xfId="0" applyFont="1"/>
    <xf numFmtId="44" fontId="0" fillId="0" borderId="0" xfId="0" applyNumberFormat="1"/>
    <xf numFmtId="0" fontId="19" fillId="7" borderId="0" xfId="0" applyFont="1" applyFill="1" applyAlignment="1">
      <alignment horizontal="right"/>
    </xf>
    <xf numFmtId="166" fontId="20" fillId="8" borderId="0" xfId="3" applyNumberFormat="1" applyFont="1" applyFill="1"/>
    <xf numFmtId="0" fontId="21" fillId="0" borderId="0" xfId="0" applyFont="1"/>
    <xf numFmtId="0" fontId="19" fillId="0" borderId="0" xfId="0" applyFont="1"/>
    <xf numFmtId="166" fontId="20" fillId="8" borderId="0" xfId="0" applyNumberFormat="1" applyFont="1" applyFill="1"/>
    <xf numFmtId="9" fontId="21" fillId="0" borderId="0" xfId="1" applyFont="1"/>
    <xf numFmtId="0" fontId="22" fillId="0" borderId="0" xfId="0" applyFont="1"/>
    <xf numFmtId="0" fontId="2" fillId="0" borderId="4" xfId="0" applyFont="1" applyBorder="1"/>
    <xf numFmtId="0" fontId="0" fillId="9" borderId="4" xfId="0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0" fillId="5" borderId="4" xfId="0" applyFill="1" applyBorder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center" wrapText="1"/>
    </xf>
    <xf numFmtId="1" fontId="2" fillId="0" borderId="0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3" fillId="0" borderId="0" xfId="0" applyFont="1" applyAlignment="1">
      <alignment vertical="top" wrapText="1"/>
    </xf>
    <xf numFmtId="0" fontId="0" fillId="10" borderId="4" xfId="0" applyFill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23" fillId="0" borderId="0" xfId="0" applyFont="1" applyAlignment="1">
      <alignment wrapText="1"/>
    </xf>
    <xf numFmtId="0" fontId="25" fillId="0" borderId="0" xfId="4" applyAlignment="1">
      <alignment horizontal="left"/>
    </xf>
    <xf numFmtId="6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6" fontId="0" fillId="0" borderId="0" xfId="0" applyNumberFormat="1"/>
    <xf numFmtId="0" fontId="4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left" wrapText="1"/>
    </xf>
    <xf numFmtId="166" fontId="5" fillId="0" borderId="4" xfId="3" applyNumberFormat="1" applyFont="1" applyFill="1" applyBorder="1" applyAlignment="1">
      <alignment horizontal="center" wrapText="1"/>
    </xf>
    <xf numFmtId="166" fontId="5" fillId="0" borderId="4" xfId="3" applyNumberFormat="1" applyFont="1" applyFill="1" applyBorder="1" applyAlignment="1">
      <alignment horizontal="center"/>
    </xf>
    <xf numFmtId="167" fontId="0" fillId="0" borderId="0" xfId="0" applyNumberFormat="1"/>
    <xf numFmtId="166" fontId="0" fillId="0" borderId="0" xfId="3" applyNumberFormat="1" applyFont="1"/>
    <xf numFmtId="168" fontId="2" fillId="0" borderId="0" xfId="3" applyNumberFormat="1" applyFont="1" applyFill="1" applyAlignment="1">
      <alignment horizontal="center"/>
    </xf>
    <xf numFmtId="0" fontId="0" fillId="0" borderId="4" xfId="0" applyBorder="1"/>
    <xf numFmtId="9" fontId="0" fillId="0" borderId="0" xfId="1" applyFont="1"/>
    <xf numFmtId="166" fontId="0" fillId="5" borderId="4" xfId="3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5" fillId="0" borderId="0" xfId="4" applyFont="1"/>
    <xf numFmtId="9" fontId="1" fillId="0" borderId="0" xfId="1" applyFont="1" applyFill="1" applyBorder="1"/>
    <xf numFmtId="0" fontId="23" fillId="0" borderId="0" xfId="0" applyFont="1" applyAlignment="1">
      <alignment horizontal="left" wrapText="1"/>
    </xf>
    <xf numFmtId="0" fontId="5" fillId="0" borderId="0" xfId="0" applyFont="1"/>
    <xf numFmtId="44" fontId="0" fillId="0" borderId="0" xfId="3" applyFont="1" applyFill="1" applyBorder="1" applyAlignment="1">
      <alignment horizontal="right"/>
    </xf>
    <xf numFmtId="0" fontId="26" fillId="12" borderId="7" xfId="0" applyFont="1" applyFill="1" applyBorder="1" applyAlignment="1">
      <alignment vertical="center" wrapText="1"/>
    </xf>
    <xf numFmtId="0" fontId="26" fillId="12" borderId="8" xfId="0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vertical="center" wrapText="1"/>
    </xf>
    <xf numFmtId="0" fontId="28" fillId="13" borderId="10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19" fillId="0" borderId="11" xfId="0" applyFont="1" applyBorder="1"/>
    <xf numFmtId="0" fontId="24" fillId="0" borderId="11" xfId="0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3" fontId="0" fillId="0" borderId="0" xfId="5" applyFont="1" applyProtection="1"/>
    <xf numFmtId="43" fontId="0" fillId="0" borderId="0" xfId="5" applyFont="1"/>
    <xf numFmtId="9" fontId="0" fillId="0" borderId="0" xfId="0" applyNumberFormat="1"/>
    <xf numFmtId="2" fontId="0" fillId="10" borderId="0" xfId="5" applyNumberFormat="1" applyFont="1" applyFill="1" applyAlignment="1" applyProtection="1">
      <alignment horizontal="right"/>
    </xf>
    <xf numFmtId="43" fontId="0" fillId="0" borderId="0" xfId="0" applyNumberFormat="1"/>
    <xf numFmtId="0" fontId="5" fillId="7" borderId="0" xfId="0" applyFont="1" applyFill="1"/>
    <xf numFmtId="43" fontId="0" fillId="0" borderId="12" xfId="5" applyFont="1" applyBorder="1"/>
    <xf numFmtId="0" fontId="2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3" fontId="0" fillId="0" borderId="0" xfId="5" applyFont="1" applyBorder="1"/>
    <xf numFmtId="0" fontId="5" fillId="0" borderId="0" xfId="0" applyFont="1" applyAlignment="1">
      <alignment vertical="center"/>
    </xf>
    <xf numFmtId="170" fontId="0" fillId="0" borderId="0" xfId="5" applyNumberFormat="1" applyFont="1" applyBorder="1" applyAlignment="1">
      <alignment horizontal="left"/>
    </xf>
    <xf numFmtId="43" fontId="5" fillId="0" borderId="0" xfId="5" applyFont="1" applyFill="1" applyBorder="1"/>
    <xf numFmtId="43" fontId="0" fillId="10" borderId="0" xfId="5" applyFont="1" applyFill="1" applyProtection="1"/>
    <xf numFmtId="166" fontId="0" fillId="0" borderId="3" xfId="3" applyNumberFormat="1" applyFont="1" applyBorder="1"/>
    <xf numFmtId="170" fontId="0" fillId="0" borderId="0" xfId="5" applyNumberFormat="1" applyFont="1" applyFill="1"/>
    <xf numFmtId="170" fontId="0" fillId="0" borderId="0" xfId="0" applyNumberFormat="1"/>
    <xf numFmtId="6" fontId="30" fillId="0" borderId="0" xfId="0" applyNumberFormat="1" applyFont="1"/>
    <xf numFmtId="168" fontId="0" fillId="0" borderId="0" xfId="0" applyNumberFormat="1"/>
    <xf numFmtId="0" fontId="30" fillId="0" borderId="0" xfId="0" applyFont="1"/>
    <xf numFmtId="10" fontId="5" fillId="0" borderId="0" xfId="0" applyNumberFormat="1" applyFont="1"/>
    <xf numFmtId="10" fontId="0" fillId="0" borderId="0" xfId="0" applyNumberFormat="1"/>
    <xf numFmtId="10" fontId="5" fillId="0" borderId="12" xfId="0" applyNumberFormat="1" applyFont="1" applyBorder="1"/>
    <xf numFmtId="0" fontId="0" fillId="0" borderId="0" xfId="0" applyAlignment="1">
      <alignment horizontal="right"/>
    </xf>
    <xf numFmtId="171" fontId="0" fillId="0" borderId="0" xfId="0" applyNumberFormat="1"/>
    <xf numFmtId="2" fontId="0" fillId="0" borderId="0" xfId="0" applyNumberFormat="1"/>
    <xf numFmtId="0" fontId="5" fillId="0" borderId="0" xfId="0" applyFont="1" applyAlignment="1">
      <alignment horizontal="left"/>
    </xf>
    <xf numFmtId="164" fontId="0" fillId="0" borderId="0" xfId="0" applyNumberFormat="1"/>
    <xf numFmtId="9" fontId="0" fillId="11" borderId="0" xfId="1" applyFont="1" applyFill="1" applyProtection="1"/>
    <xf numFmtId="170" fontId="0" fillId="0" borderId="0" xfId="5" applyNumberFormat="1" applyFont="1" applyBorder="1"/>
    <xf numFmtId="9" fontId="0" fillId="0" borderId="0" xfId="1" applyFont="1" applyProtection="1"/>
    <xf numFmtId="170" fontId="0" fillId="0" borderId="12" xfId="5" applyNumberFormat="1" applyFont="1" applyBorder="1"/>
    <xf numFmtId="164" fontId="5" fillId="0" borderId="0" xfId="0" applyNumberFormat="1" applyFont="1" applyAlignment="1">
      <alignment horizontal="center"/>
    </xf>
    <xf numFmtId="170" fontId="0" fillId="0" borderId="0" xfId="5" applyNumberFormat="1" applyFont="1"/>
    <xf numFmtId="2" fontId="4" fillId="0" borderId="0" xfId="0" applyNumberFormat="1" applyFont="1"/>
    <xf numFmtId="9" fontId="0" fillId="0" borderId="0" xfId="1" applyFont="1" applyAlignment="1" applyProtection="1">
      <alignment horizontal="center"/>
    </xf>
    <xf numFmtId="0" fontId="31" fillId="0" borderId="0" xfId="0" applyFont="1" applyAlignment="1">
      <alignment horizontal="right"/>
    </xf>
    <xf numFmtId="2" fontId="31" fillId="0" borderId="0" xfId="0" applyNumberFormat="1" applyFont="1"/>
    <xf numFmtId="0" fontId="0" fillId="7" borderId="0" xfId="0" applyFill="1" applyAlignment="1">
      <alignment horizontal="left" wrapText="1"/>
    </xf>
    <xf numFmtId="166" fontId="0" fillId="7" borderId="0" xfId="3" applyNumberFormat="1" applyFont="1" applyFill="1" applyBorder="1" applyAlignment="1">
      <alignment horizontal="right" wrapText="1"/>
    </xf>
    <xf numFmtId="2" fontId="5" fillId="0" borderId="0" xfId="0" applyNumberFormat="1" applyFont="1" applyAlignment="1">
      <alignment vertical="center" wrapText="1"/>
    </xf>
    <xf numFmtId="0" fontId="0" fillId="7" borderId="0" xfId="0" applyFill="1"/>
    <xf numFmtId="166" fontId="0" fillId="7" borderId="0" xfId="3" applyNumberFormat="1" applyFont="1" applyFill="1" applyBorder="1"/>
    <xf numFmtId="166" fontId="5" fillId="0" borderId="0" xfId="3" applyNumberFormat="1" applyFont="1" applyFill="1" applyAlignment="1">
      <alignment vertical="center" wrapText="1"/>
    </xf>
    <xf numFmtId="166" fontId="5" fillId="0" borderId="0" xfId="3" applyNumberFormat="1" applyFont="1" applyFill="1" applyBorder="1" applyAlignment="1">
      <alignment vertical="center" wrapText="1"/>
    </xf>
    <xf numFmtId="6" fontId="31" fillId="0" borderId="0" xfId="0" applyNumberFormat="1" applyFont="1"/>
    <xf numFmtId="166" fontId="0" fillId="0" borderId="13" xfId="3" applyNumberFormat="1" applyFont="1" applyBorder="1"/>
    <xf numFmtId="0" fontId="4" fillId="0" borderId="0" xfId="0" applyFont="1" applyAlignment="1">
      <alignment horizontal="left" indent="1"/>
    </xf>
    <xf numFmtId="166" fontId="0" fillId="0" borderId="0" xfId="3" applyNumberFormat="1" applyFont="1" applyBorder="1"/>
    <xf numFmtId="0" fontId="0" fillId="0" borderId="0" xfId="0" applyAlignment="1">
      <alignment horizontal="left"/>
    </xf>
    <xf numFmtId="44" fontId="2" fillId="0" borderId="3" xfId="3" applyFont="1" applyBorder="1"/>
    <xf numFmtId="0" fontId="32" fillId="0" borderId="0" xfId="0" applyFont="1"/>
    <xf numFmtId="1" fontId="30" fillId="0" borderId="0" xfId="0" applyNumberFormat="1" applyFont="1"/>
    <xf numFmtId="0" fontId="10" fillId="0" borderId="0" xfId="0" applyFont="1"/>
    <xf numFmtId="0" fontId="12" fillId="0" borderId="0" xfId="0" applyFont="1"/>
    <xf numFmtId="1" fontId="5" fillId="0" borderId="0" xfId="0" applyNumberFormat="1" applyFont="1"/>
    <xf numFmtId="43" fontId="12" fillId="0" borderId="0" xfId="5" applyFont="1"/>
    <xf numFmtId="164" fontId="5" fillId="0" borderId="0" xfId="0" applyNumberFormat="1" applyFont="1"/>
    <xf numFmtId="166" fontId="5" fillId="0" borderId="0" xfId="3" applyNumberFormat="1" applyFont="1" applyAlignment="1">
      <alignment horizontal="right"/>
    </xf>
    <xf numFmtId="0" fontId="33" fillId="0" borderId="0" xfId="0" applyFont="1" applyAlignment="1">
      <alignment horizontal="center"/>
    </xf>
    <xf numFmtId="0" fontId="13" fillId="0" borderId="0" xfId="0" applyFont="1"/>
    <xf numFmtId="0" fontId="5" fillId="0" borderId="4" xfId="0" applyFont="1" applyBorder="1"/>
    <xf numFmtId="43" fontId="12" fillId="7" borderId="0" xfId="5" applyFont="1" applyFill="1" applyBorder="1"/>
    <xf numFmtId="166" fontId="0" fillId="0" borderId="12" xfId="3" applyNumberFormat="1" applyFont="1" applyBorder="1"/>
    <xf numFmtId="164" fontId="10" fillId="0" borderId="0" xfId="0" applyNumberFormat="1" applyFont="1"/>
    <xf numFmtId="0" fontId="5" fillId="0" borderId="0" xfId="0" quotePrefix="1" applyFont="1"/>
    <xf numFmtId="0" fontId="4" fillId="7" borderId="0" xfId="0" applyFont="1" applyFill="1"/>
    <xf numFmtId="0" fontId="2" fillId="7" borderId="0" xfId="0" applyFont="1" applyFill="1"/>
    <xf numFmtId="172" fontId="4" fillId="7" borderId="0" xfId="0" applyNumberFormat="1" applyFont="1" applyFill="1"/>
    <xf numFmtId="173" fontId="2" fillId="7" borderId="0" xfId="0" applyNumberFormat="1" applyFont="1" applyFill="1"/>
    <xf numFmtId="44" fontId="2" fillId="7" borderId="14" xfId="3" applyFont="1" applyFill="1" applyBorder="1"/>
    <xf numFmtId="9" fontId="12" fillId="7" borderId="0" xfId="0" applyNumberFormat="1" applyFont="1" applyFill="1"/>
    <xf numFmtId="6" fontId="12" fillId="7" borderId="0" xfId="0" applyNumberFormat="1" applyFont="1" applyFill="1" applyAlignment="1">
      <alignment horizontal="right"/>
    </xf>
    <xf numFmtId="6" fontId="5" fillId="7" borderId="0" xfId="0" applyNumberFormat="1" applyFont="1" applyFill="1"/>
    <xf numFmtId="164" fontId="12" fillId="7" borderId="0" xfId="0" applyNumberFormat="1" applyFont="1" applyFill="1" applyAlignment="1">
      <alignment horizontal="right"/>
    </xf>
    <xf numFmtId="9" fontId="12" fillId="0" borderId="0" xfId="0" applyNumberFormat="1" applyFont="1"/>
    <xf numFmtId="6" fontId="10" fillId="0" borderId="0" xfId="0" applyNumberFormat="1" applyFont="1"/>
    <xf numFmtId="166" fontId="4" fillId="7" borderId="0" xfId="0" applyNumberFormat="1" applyFont="1" applyFill="1"/>
    <xf numFmtId="44" fontId="0" fillId="7" borderId="0" xfId="0" applyNumberFormat="1" applyFill="1"/>
  </cellXfs>
  <cellStyles count="6">
    <cellStyle name="Comma 2" xfId="5" xr:uid="{DC8F5DED-E5D5-4783-9E0B-14D02944D384}"/>
    <cellStyle name="Currency 2" xfId="3" xr:uid="{631CC1BC-D0C0-4001-BCC9-3AEA25686C4D}"/>
    <cellStyle name="Hyperlink" xfId="2" builtinId="8"/>
    <cellStyle name="Normal" xfId="0" builtinId="0"/>
    <cellStyle name="Normal 2" xfId="4" xr:uid="{A1ACF20B-9A44-448D-95D2-23B99E3EE85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nterforamericanprogress-my.sharepoint.com/personal/sworkman_americanprogress_org/Documents/Oregon%20COVID%20cost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nterforamericanprogress-my.sharepoint.com/C:/Users/Owner/Desktop/SF_Center_RE_Model_2016%20samp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elinsider.ssv.wa.lcl/Users/john.rich/Downloads/Import%20Template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nterforamericanprogress-my.sharepoint.com/Users/sworkman/OneDrive%20-%20Center%20For%20American%20Progress/Copy%20of%20SF_RE_Model_Centerbased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nterforamericanprogress-my.sharepoint.com/Users/sworkman/OneDrive%20-%20Center%20For%20American%20Progress/North%20Carolina%20PCI/NC-Center%20based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INPUT-CTR"/>
      <sheetName val="Quality Center Profile"/>
      <sheetName val="VariablesINPUT-FCC"/>
      <sheetName val="QualityHomeProfile"/>
      <sheetName val="System costs"/>
      <sheetName val="Ratios"/>
      <sheetName val="Wages"/>
      <sheetName val="Nonpersonnel PCQC"/>
    </sheetNames>
    <sheetDataSet>
      <sheetData sheetId="0"/>
      <sheetData sheetId="1">
        <row r="9">
          <cell r="F9">
            <v>2</v>
          </cell>
        </row>
        <row r="39">
          <cell r="C39">
            <v>5380</v>
          </cell>
        </row>
        <row r="40">
          <cell r="D40">
            <v>718686.46710000001</v>
          </cell>
        </row>
      </sheetData>
      <sheetData sheetId="2">
        <row r="2">
          <cell r="F2" t="str">
            <v>Metro</v>
          </cell>
        </row>
        <row r="16">
          <cell r="D16" t="str">
            <v>BLS</v>
          </cell>
        </row>
        <row r="20">
          <cell r="D20" t="str">
            <v>Yes</v>
          </cell>
        </row>
        <row r="21">
          <cell r="D21">
            <v>10</v>
          </cell>
        </row>
        <row r="22">
          <cell r="D22">
            <v>10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INPUT-CTR"/>
      <sheetName val="Quality Center Profile"/>
      <sheetName val="Child Finance Charts"/>
      <sheetName val="Wages BLS"/>
      <sheetName val="Nonpersonnel Aggregated"/>
      <sheetName val="Nonpersonnel from interviews"/>
      <sheetName val="Tuition Rates&amp;SMI"/>
      <sheetName val="FCS"/>
      <sheetName val="State Vouchers"/>
      <sheetName val="State Contracts"/>
      <sheetName val="Fed CACFP"/>
      <sheetName val="Fed EHS HS"/>
      <sheetName val="FamilyIncome&amp;HomePrices"/>
      <sheetName val="ECERS Cost by Level"/>
    </sheetNames>
    <sheetDataSet>
      <sheetData sheetId="0">
        <row r="6">
          <cell r="D6" t="str">
            <v>infants (0-24 mos.)</v>
          </cell>
        </row>
        <row r="26">
          <cell r="C26">
            <v>2</v>
          </cell>
          <cell r="D26">
            <v>7</v>
          </cell>
          <cell r="F26">
            <v>0</v>
          </cell>
        </row>
        <row r="27">
          <cell r="C27">
            <v>2</v>
          </cell>
          <cell r="D27">
            <v>6</v>
          </cell>
          <cell r="F27">
            <v>1</v>
          </cell>
        </row>
        <row r="28">
          <cell r="C28">
            <v>7</v>
          </cell>
          <cell r="D28">
            <v>11</v>
          </cell>
          <cell r="F28">
            <v>5</v>
          </cell>
        </row>
        <row r="29">
          <cell r="C29">
            <v>5</v>
          </cell>
          <cell r="D29">
            <v>8</v>
          </cell>
          <cell r="F29">
            <v>11</v>
          </cell>
        </row>
      </sheetData>
      <sheetData sheetId="1"/>
      <sheetData sheetId="2"/>
      <sheetData sheetId="3">
        <row r="19">
          <cell r="C19">
            <v>13</v>
          </cell>
        </row>
      </sheetData>
      <sheetData sheetId="4">
        <row r="21">
          <cell r="B21">
            <v>1535.0875411152008</v>
          </cell>
        </row>
        <row r="23">
          <cell r="B23">
            <v>2535.2442193985435</v>
          </cell>
        </row>
      </sheetData>
      <sheetData sheetId="5"/>
      <sheetData sheetId="6">
        <row r="4">
          <cell r="C4">
            <v>1900</v>
          </cell>
        </row>
      </sheetData>
      <sheetData sheetId="7"/>
      <sheetData sheetId="8">
        <row r="4">
          <cell r="B4">
            <v>1662.14</v>
          </cell>
        </row>
      </sheetData>
      <sheetData sheetId="9">
        <row r="7">
          <cell r="C7">
            <v>1444.6458333333333</v>
          </cell>
        </row>
      </sheetData>
      <sheetData sheetId="10">
        <row r="6">
          <cell r="J6">
            <v>3.5999999999999996</v>
          </cell>
        </row>
      </sheetData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alidation"/>
      <sheetName val="ImportData"/>
      <sheetName val="Parameters"/>
    </sheetNames>
    <sheetDataSet>
      <sheetData sheetId="0"/>
      <sheetData sheetId="1">
        <row r="2">
          <cell r="A2" t="str">
            <v>ML</v>
          </cell>
          <cell r="B2" t="str">
            <v>Fund</v>
          </cell>
          <cell r="C2" t="str">
            <v>FD</v>
          </cell>
        </row>
        <row r="3">
          <cell r="A3" t="str">
            <v>PL</v>
          </cell>
          <cell r="B3" t="str">
            <v>Fund Activity</v>
          </cell>
        </row>
        <row r="4">
          <cell r="B4" t="str">
            <v>FTE</v>
          </cell>
        </row>
        <row r="5">
          <cell r="B5" t="str">
            <v>FTE Activity</v>
          </cell>
        </row>
        <row r="6">
          <cell r="B6" t="str">
            <v>Object</v>
          </cell>
        </row>
        <row r="7">
          <cell r="B7" t="str">
            <v>Revenue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lity Center Profile"/>
      <sheetName val="VariablesINPUT-CTR"/>
      <sheetName val="Child Finance Charts"/>
      <sheetName val="Wages BLS"/>
      <sheetName val="Nonpersonnel Aggregated"/>
      <sheetName val="Nonpersonnel from interviews"/>
      <sheetName val="Tuition Rates&amp;SMI"/>
      <sheetName val="C- Wages"/>
      <sheetName val="PFA"/>
      <sheetName val="City Child Care"/>
      <sheetName val="ACCESS"/>
      <sheetName val="FCS"/>
      <sheetName val="State Vouchers"/>
      <sheetName val="State Contracts"/>
      <sheetName val="Fed CACFP"/>
      <sheetName val="Fed EHS HS"/>
      <sheetName val="Revenue-NOT USED"/>
      <sheetName val="FamilyIncome&amp;HomePrices"/>
      <sheetName val="ECERS Cost by Level"/>
      <sheetName val="Apdx C - Center Baseline"/>
    </sheetNames>
    <sheetDataSet>
      <sheetData sheetId="0" refreshError="1"/>
      <sheetData sheetId="1" refreshError="1">
        <row r="26">
          <cell r="C26">
            <v>2</v>
          </cell>
          <cell r="E26">
            <v>0</v>
          </cell>
        </row>
        <row r="27">
          <cell r="E27">
            <v>3</v>
          </cell>
        </row>
        <row r="28">
          <cell r="E28">
            <v>1</v>
          </cell>
        </row>
      </sheetData>
      <sheetData sheetId="2">
        <row r="3">
          <cell r="C3" t="str">
            <v>infant</v>
          </cell>
        </row>
      </sheetData>
      <sheetData sheetId="3" refreshError="1"/>
      <sheetData sheetId="4">
        <row r="21">
          <cell r="B21">
            <v>1535.0875411152008</v>
          </cell>
        </row>
      </sheetData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INPUT-CTR"/>
      <sheetName val="Quality Center Profile"/>
      <sheetName val="Ratios"/>
      <sheetName val="Wages"/>
      <sheetName val="Wages BLS"/>
      <sheetName val="Nonpersonnel Aggregated"/>
      <sheetName val="Nonpersonnel disaggregated"/>
      <sheetName val="Tuition Rates"/>
      <sheetName val="Subsidy rates"/>
      <sheetName val="PreK"/>
      <sheetName val="Fed CACFP"/>
      <sheetName val="County Subsidy rates"/>
    </sheetNames>
    <sheetDataSet>
      <sheetData sheetId="0" refreshError="1"/>
      <sheetData sheetId="1" refreshError="1">
        <row r="7">
          <cell r="A7">
            <v>10</v>
          </cell>
        </row>
        <row r="9">
          <cell r="A9">
            <v>18</v>
          </cell>
          <cell r="F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d.wa.gov/labormarketinfo/occupati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D008-CF92-41B9-AE1F-B7D5873A9EF9}">
  <dimension ref="A1:U38"/>
  <sheetViews>
    <sheetView zoomScaleNormal="100" workbookViewId="0">
      <pane xSplit="1" topLeftCell="B1" activePane="topRight" state="frozen"/>
      <selection activeCell="A3" sqref="A3"/>
      <selection pane="topRight" activeCell="G18" sqref="G18"/>
    </sheetView>
  </sheetViews>
  <sheetFormatPr defaultColWidth="8.7109375" defaultRowHeight="15" x14ac:dyDescent="0.25"/>
  <cols>
    <col min="1" max="1" width="40.28515625" style="1" customWidth="1"/>
    <col min="2" max="2" width="15.85546875" style="4" customWidth="1"/>
    <col min="3" max="3" width="31" style="1" customWidth="1"/>
    <col min="4" max="4" width="55.5703125" style="1" customWidth="1"/>
    <col min="5" max="5" width="1.7109375" style="3" customWidth="1"/>
    <col min="6" max="6" width="13.85546875" style="1" customWidth="1"/>
    <col min="7" max="7" width="36.140625" style="1" customWidth="1"/>
    <col min="8" max="8" width="23.42578125" customWidth="1"/>
    <col min="9" max="10" width="13.85546875" customWidth="1"/>
    <col min="11" max="11" width="2.85546875" customWidth="1"/>
    <col min="12" max="12" width="11.42578125" bestFit="1" customWidth="1"/>
    <col min="14" max="14" width="11.7109375" customWidth="1"/>
    <col min="18" max="19" width="9.42578125" bestFit="1" customWidth="1"/>
    <col min="20" max="20" width="2.42578125" customWidth="1"/>
    <col min="21" max="21" width="44" customWidth="1"/>
  </cols>
  <sheetData>
    <row r="1" spans="1:21" ht="52.5" x14ac:dyDescent="0.25">
      <c r="B1" s="26">
        <v>43709</v>
      </c>
      <c r="C1" s="30" t="s">
        <v>42</v>
      </c>
    </row>
    <row r="2" spans="1:21" s="22" customFormat="1" ht="85.5" customHeight="1" x14ac:dyDescent="0.25">
      <c r="A2" s="25" t="s">
        <v>38</v>
      </c>
      <c r="B2" s="24" t="s">
        <v>40</v>
      </c>
      <c r="C2" s="12" t="s">
        <v>39</v>
      </c>
      <c r="D2" s="25" t="s">
        <v>37</v>
      </c>
      <c r="E2" s="3"/>
      <c r="F2" s="29" t="s">
        <v>36</v>
      </c>
      <c r="G2" s="23" t="s">
        <v>35</v>
      </c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s="22" customFormat="1" ht="29.25" customHeight="1" x14ac:dyDescent="0.25">
      <c r="A3" s="33" t="s">
        <v>44</v>
      </c>
      <c r="B3" s="33"/>
      <c r="C3" s="33"/>
      <c r="D3" s="33"/>
      <c r="E3" s="3"/>
      <c r="F3" s="29"/>
      <c r="G3" s="2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85.5" customHeight="1" x14ac:dyDescent="0.25">
      <c r="A4" s="6" t="s">
        <v>34</v>
      </c>
      <c r="B4" s="27">
        <v>71316</v>
      </c>
      <c r="C4" s="12">
        <v>85800</v>
      </c>
      <c r="D4" s="14"/>
      <c r="F4" s="8" t="s">
        <v>33</v>
      </c>
      <c r="G4" s="8" t="s">
        <v>32</v>
      </c>
    </row>
    <row r="5" spans="1:21" ht="45" x14ac:dyDescent="0.25">
      <c r="A5" s="6" t="s">
        <v>31</v>
      </c>
      <c r="B5" s="27">
        <v>40396</v>
      </c>
      <c r="C5" s="12">
        <v>56800</v>
      </c>
      <c r="D5"/>
      <c r="F5" s="21" t="s">
        <v>30</v>
      </c>
      <c r="G5" s="8" t="s">
        <v>29</v>
      </c>
    </row>
    <row r="6" spans="1:21" ht="30.75" thickBot="1" x14ac:dyDescent="0.3">
      <c r="A6" s="6" t="s">
        <v>28</v>
      </c>
      <c r="B6" s="27">
        <v>45035</v>
      </c>
      <c r="C6" s="12">
        <v>51300</v>
      </c>
      <c r="D6" s="14"/>
      <c r="F6" s="8" t="s">
        <v>27</v>
      </c>
      <c r="G6" s="8" t="s">
        <v>26</v>
      </c>
    </row>
    <row r="7" spans="1:21" s="15" customFormat="1" ht="30.75" thickBot="1" x14ac:dyDescent="0.3">
      <c r="A7" s="20" t="s">
        <v>25</v>
      </c>
      <c r="B7" s="28">
        <v>35317</v>
      </c>
      <c r="C7" s="16">
        <v>50500</v>
      </c>
      <c r="D7" s="19" t="s">
        <v>24</v>
      </c>
      <c r="E7" s="18"/>
      <c r="F7" s="17" t="s">
        <v>23</v>
      </c>
      <c r="G7" s="17" t="s">
        <v>22</v>
      </c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ht="101.25" customHeight="1" x14ac:dyDescent="0.25">
      <c r="A8" s="6" t="s">
        <v>21</v>
      </c>
      <c r="B8" s="27">
        <v>26279</v>
      </c>
      <c r="C8" s="12">
        <v>42100</v>
      </c>
      <c r="D8" s="8" t="s">
        <v>20</v>
      </c>
      <c r="F8" s="8" t="s">
        <v>18</v>
      </c>
      <c r="G8" s="8" t="s">
        <v>17</v>
      </c>
    </row>
    <row r="9" spans="1:21" ht="30" x14ac:dyDescent="0.25">
      <c r="A9" s="6" t="s">
        <v>19</v>
      </c>
      <c r="B9" s="27">
        <v>20765</v>
      </c>
      <c r="C9" s="12">
        <v>42100</v>
      </c>
      <c r="D9" s="8"/>
      <c r="F9" s="8" t="s">
        <v>18</v>
      </c>
      <c r="G9" s="8" t="s">
        <v>17</v>
      </c>
    </row>
    <row r="10" spans="1:21" ht="114" customHeight="1" x14ac:dyDescent="0.25">
      <c r="A10" s="6" t="s">
        <v>16</v>
      </c>
      <c r="B10" s="27">
        <v>25364</v>
      </c>
      <c r="C10" s="12">
        <v>38100</v>
      </c>
      <c r="D10" s="14"/>
      <c r="F10" s="8" t="s">
        <v>15</v>
      </c>
      <c r="G10" s="7" t="s">
        <v>14</v>
      </c>
    </row>
    <row r="11" spans="1:21" ht="36.6" customHeight="1" x14ac:dyDescent="0.25">
      <c r="A11" s="6" t="s">
        <v>13</v>
      </c>
      <c r="B11" s="27">
        <v>30410</v>
      </c>
      <c r="C11" s="12">
        <v>58700</v>
      </c>
      <c r="D11" s="13" t="s">
        <v>12</v>
      </c>
      <c r="F11" s="8" t="s">
        <v>41</v>
      </c>
      <c r="G11" s="8" t="s">
        <v>6</v>
      </c>
    </row>
    <row r="12" spans="1:21" ht="73.5" customHeight="1" x14ac:dyDescent="0.25">
      <c r="A12" s="6" t="s">
        <v>11</v>
      </c>
      <c r="B12" s="27">
        <v>30410</v>
      </c>
      <c r="C12" s="12">
        <v>71000</v>
      </c>
      <c r="D12" s="13" t="s">
        <v>10</v>
      </c>
      <c r="F12" s="8" t="s">
        <v>41</v>
      </c>
      <c r="G12" s="8" t="s">
        <v>6</v>
      </c>
    </row>
    <row r="13" spans="1:21" ht="30" x14ac:dyDescent="0.25">
      <c r="A13" s="6" t="s">
        <v>9</v>
      </c>
      <c r="B13" s="27">
        <v>30410</v>
      </c>
      <c r="C13" s="12">
        <v>60200</v>
      </c>
      <c r="D13" s="13" t="s">
        <v>8</v>
      </c>
      <c r="F13" s="8" t="s">
        <v>7</v>
      </c>
      <c r="G13" s="8" t="s">
        <v>6</v>
      </c>
    </row>
    <row r="14" spans="1:21" x14ac:dyDescent="0.25">
      <c r="A14" s="6" t="s">
        <v>5</v>
      </c>
      <c r="B14" s="27">
        <v>30410</v>
      </c>
      <c r="C14" s="12">
        <v>74200</v>
      </c>
      <c r="D14"/>
      <c r="F14" s="1" t="s">
        <v>4</v>
      </c>
      <c r="G14" s="8" t="s">
        <v>3</v>
      </c>
    </row>
    <row r="15" spans="1:21" ht="60.95" customHeight="1" x14ac:dyDescent="0.25">
      <c r="A15" s="6" t="s">
        <v>2</v>
      </c>
      <c r="B15" s="27">
        <v>30410</v>
      </c>
      <c r="C15" s="12">
        <v>52000</v>
      </c>
      <c r="D15"/>
      <c r="F15" s="1" t="s">
        <v>1</v>
      </c>
      <c r="G15" s="8" t="s">
        <v>0</v>
      </c>
    </row>
    <row r="18" spans="1:7" x14ac:dyDescent="0.25">
      <c r="A18" s="6"/>
      <c r="B18" s="11"/>
      <c r="C18"/>
      <c r="D18"/>
      <c r="F18" s="10"/>
      <c r="G18" s="10"/>
    </row>
    <row r="19" spans="1:7" x14ac:dyDescent="0.25">
      <c r="A19" s="9"/>
      <c r="B19"/>
      <c r="C19"/>
      <c r="D19"/>
      <c r="F19"/>
      <c r="G19"/>
    </row>
    <row r="20" spans="1:7" x14ac:dyDescent="0.25">
      <c r="A20" s="6"/>
      <c r="B20" s="34" t="s">
        <v>43</v>
      </c>
      <c r="C20"/>
      <c r="D20"/>
      <c r="F20" s="8"/>
      <c r="G20"/>
    </row>
    <row r="21" spans="1:7" ht="36" customHeight="1" x14ac:dyDescent="0.25">
      <c r="A21" s="6"/>
      <c r="B21" s="32" t="s">
        <v>45</v>
      </c>
      <c r="C21" s="32"/>
      <c r="D21" s="32"/>
      <c r="F21"/>
      <c r="G21"/>
    </row>
    <row r="22" spans="1:7" x14ac:dyDescent="0.25">
      <c r="A22" s="6"/>
      <c r="B22"/>
      <c r="C22"/>
      <c r="D22"/>
      <c r="F22"/>
      <c r="G22"/>
    </row>
    <row r="23" spans="1:7" x14ac:dyDescent="0.25">
      <c r="A23" s="6"/>
      <c r="B23"/>
      <c r="C23"/>
      <c r="D23"/>
      <c r="F23"/>
      <c r="G23"/>
    </row>
    <row r="24" spans="1:7" x14ac:dyDescent="0.25">
      <c r="A24" s="6"/>
      <c r="B24"/>
      <c r="C24"/>
      <c r="D24"/>
      <c r="F24"/>
      <c r="G24"/>
    </row>
    <row r="25" spans="1:7" x14ac:dyDescent="0.25">
      <c r="A25" s="6"/>
      <c r="B25"/>
      <c r="C25"/>
      <c r="D25"/>
      <c r="F25"/>
      <c r="G25"/>
    </row>
    <row r="26" spans="1:7" x14ac:dyDescent="0.25">
      <c r="A26" s="6"/>
      <c r="B26"/>
      <c r="C26"/>
      <c r="D26"/>
      <c r="F26"/>
      <c r="G26"/>
    </row>
    <row r="27" spans="1:7" x14ac:dyDescent="0.25">
      <c r="A27" s="6"/>
      <c r="B27"/>
      <c r="C27"/>
      <c r="D27"/>
      <c r="F27"/>
      <c r="G27"/>
    </row>
    <row r="28" spans="1:7" x14ac:dyDescent="0.25">
      <c r="A28" s="6"/>
      <c r="B28"/>
      <c r="C28"/>
      <c r="D28"/>
      <c r="F28"/>
      <c r="G28"/>
    </row>
    <row r="29" spans="1:7" x14ac:dyDescent="0.25">
      <c r="A29" s="6"/>
      <c r="B29"/>
      <c r="C29"/>
      <c r="D29"/>
      <c r="F29"/>
      <c r="G29"/>
    </row>
    <row r="30" spans="1:7" x14ac:dyDescent="0.25">
      <c r="A30" s="6"/>
      <c r="B30"/>
      <c r="C30"/>
      <c r="D30"/>
      <c r="F30"/>
      <c r="G30"/>
    </row>
    <row r="31" spans="1:7" x14ac:dyDescent="0.25">
      <c r="A31" s="6"/>
      <c r="B31"/>
      <c r="C31" s="5"/>
      <c r="D31"/>
      <c r="F31"/>
      <c r="G31"/>
    </row>
    <row r="32" spans="1:7" x14ac:dyDescent="0.25">
      <c r="A32" s="2"/>
      <c r="B32"/>
      <c r="C32" s="5"/>
      <c r="D32"/>
      <c r="F32"/>
      <c r="G32"/>
    </row>
    <row r="33" spans="1:7" x14ac:dyDescent="0.25">
      <c r="A33" s="2"/>
      <c r="B33"/>
      <c r="C33" s="5"/>
      <c r="D33"/>
      <c r="F33"/>
      <c r="G33"/>
    </row>
    <row r="34" spans="1:7" x14ac:dyDescent="0.25">
      <c r="A34" s="2"/>
      <c r="B34"/>
      <c r="C34" s="5"/>
      <c r="D34"/>
      <c r="F34"/>
      <c r="G34"/>
    </row>
    <row r="35" spans="1:7" x14ac:dyDescent="0.25">
      <c r="A35" s="2"/>
      <c r="B35"/>
      <c r="C35" s="5"/>
      <c r="D35"/>
      <c r="F35"/>
      <c r="G35"/>
    </row>
    <row r="36" spans="1:7" x14ac:dyDescent="0.25">
      <c r="A36" s="2"/>
      <c r="B36"/>
      <c r="C36" s="5"/>
      <c r="D36"/>
      <c r="F36"/>
      <c r="G36"/>
    </row>
    <row r="37" spans="1:7" x14ac:dyDescent="0.25">
      <c r="A37" s="2"/>
      <c r="B37"/>
      <c r="C37" s="5"/>
      <c r="D37"/>
      <c r="F37"/>
      <c r="G37"/>
    </row>
    <row r="38" spans="1:7" x14ac:dyDescent="0.25">
      <c r="A38" s="2"/>
      <c r="B38"/>
      <c r="C38"/>
      <c r="D38"/>
      <c r="F38"/>
      <c r="G38"/>
    </row>
  </sheetData>
  <mergeCells count="2">
    <mergeCell ref="A3:D3"/>
    <mergeCell ref="B21:D21"/>
  </mergeCells>
  <hyperlinks>
    <hyperlink ref="F2" r:id="rId1" xr:uid="{99D12C0D-953F-4B1D-ADA4-4B07979BEDD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3649-67FA-41DF-BAE6-9677ACAF3716}">
  <dimension ref="A1:X90"/>
  <sheetViews>
    <sheetView showGridLines="0" tabSelected="1" zoomScale="85" zoomScaleNormal="85" workbookViewId="0">
      <pane xSplit="1" ySplit="5" topLeftCell="B20" activePane="bottomRight" state="frozen"/>
      <selection activeCell="C16" sqref="C16:C27"/>
      <selection pane="topRight" activeCell="C16" sqref="C16:C27"/>
      <selection pane="bottomLeft" activeCell="C16" sqref="C16:C27"/>
      <selection pane="bottomRight" activeCell="G39" sqref="G39"/>
    </sheetView>
  </sheetViews>
  <sheetFormatPr defaultColWidth="8.7109375" defaultRowHeight="15" x14ac:dyDescent="0.25"/>
  <cols>
    <col min="1" max="1" width="48.85546875" customWidth="1"/>
    <col min="2" max="2" width="23.5703125" customWidth="1"/>
    <col min="3" max="3" width="22" customWidth="1"/>
    <col min="4" max="4" width="13.85546875" customWidth="1"/>
    <col min="5" max="5" width="15.85546875" customWidth="1"/>
    <col min="6" max="6" width="20.42578125" customWidth="1"/>
    <col min="7" max="7" width="12.7109375" customWidth="1"/>
    <col min="8" max="8" width="21" customWidth="1"/>
    <col min="9" max="9" width="7" customWidth="1"/>
    <col min="10" max="10" width="14.5703125" customWidth="1"/>
    <col min="11" max="11" width="11.140625" customWidth="1"/>
    <col min="12" max="12" width="29.7109375" customWidth="1"/>
    <col min="13" max="13" width="12" customWidth="1"/>
    <col min="14" max="14" width="21.42578125" customWidth="1"/>
    <col min="15" max="15" width="2.140625" customWidth="1"/>
    <col min="18" max="18" width="12.7109375" customWidth="1"/>
  </cols>
  <sheetData>
    <row r="1" spans="1:24" ht="21" x14ac:dyDescent="0.35">
      <c r="A1" s="35" t="s">
        <v>46</v>
      </c>
    </row>
    <row r="2" spans="1:24" ht="21" x14ac:dyDescent="0.35">
      <c r="A2" s="35" t="s">
        <v>47</v>
      </c>
    </row>
    <row r="3" spans="1:24" ht="21" x14ac:dyDescent="0.35">
      <c r="A3" s="36"/>
      <c r="M3" s="37"/>
    </row>
    <row r="4" spans="1:24" s="40" customFormat="1" ht="18.75" x14ac:dyDescent="0.3">
      <c r="A4" s="38" t="s">
        <v>48</v>
      </c>
      <c r="B4" s="39">
        <f>Output!G58/'Baseline Assumptions'!B10</f>
        <v>17658.725649038461</v>
      </c>
      <c r="D4" s="41" t="s">
        <v>49</v>
      </c>
      <c r="F4" s="42">
        <f>B42</f>
        <v>14893</v>
      </c>
      <c r="H4" s="41" t="s">
        <v>50</v>
      </c>
      <c r="J4" s="42">
        <f>ROUNDDOWN(F4-B4,0)*-1</f>
        <v>2765</v>
      </c>
      <c r="K4" s="43">
        <f>J4/F4</f>
        <v>0.18565769153293493</v>
      </c>
      <c r="L4" s="40" t="s">
        <v>51</v>
      </c>
    </row>
    <row r="5" spans="1:24" ht="18.75" x14ac:dyDescent="0.3">
      <c r="A5" s="44"/>
    </row>
    <row r="6" spans="1:24" ht="18.75" x14ac:dyDescent="0.3">
      <c r="A6" s="44"/>
    </row>
    <row r="7" spans="1:24" ht="18.75" x14ac:dyDescent="0.3">
      <c r="A7" s="44"/>
      <c r="B7" s="15"/>
      <c r="N7" s="15"/>
    </row>
    <row r="8" spans="1:24" ht="18.75" x14ac:dyDescent="0.3">
      <c r="A8" s="41" t="s">
        <v>52</v>
      </c>
    </row>
    <row r="9" spans="1:24" ht="18.75" x14ac:dyDescent="0.3">
      <c r="A9" s="44"/>
    </row>
    <row r="10" spans="1:24" ht="18.75" x14ac:dyDescent="0.3">
      <c r="A10" s="45" t="s">
        <v>53</v>
      </c>
      <c r="B10" s="46">
        <v>80</v>
      </c>
      <c r="C10" s="47"/>
      <c r="D10" s="48"/>
      <c r="E10" s="48"/>
      <c r="F10" s="48"/>
      <c r="G10" s="48"/>
      <c r="I10" s="49"/>
      <c r="J10" s="49"/>
      <c r="K10" s="49"/>
      <c r="L10" s="49"/>
    </row>
    <row r="11" spans="1:24" ht="30" customHeight="1" x14ac:dyDescent="0.25">
      <c r="A11" s="45" t="s">
        <v>54</v>
      </c>
      <c r="B11" s="50">
        <f>ROUNDUP(B10/20,0)</f>
        <v>4</v>
      </c>
      <c r="C11" s="47"/>
      <c r="D11" s="48"/>
      <c r="E11" s="48"/>
      <c r="F11" s="48"/>
      <c r="G11" s="48"/>
      <c r="H11" s="15"/>
      <c r="I11" s="32"/>
      <c r="J11" s="32"/>
      <c r="K11" s="32"/>
      <c r="L11" s="32"/>
      <c r="M11" s="32"/>
    </row>
    <row r="12" spans="1:24" x14ac:dyDescent="0.25">
      <c r="A12" s="15"/>
      <c r="B12" s="51"/>
      <c r="H12" s="15"/>
      <c r="I12" s="32"/>
      <c r="J12" s="32"/>
      <c r="K12" s="32"/>
      <c r="L12" s="32"/>
      <c r="M12" s="32"/>
    </row>
    <row r="13" spans="1:24" x14ac:dyDescent="0.25">
      <c r="H13" s="15"/>
    </row>
    <row r="14" spans="1:24" s="52" customFormat="1" ht="48.75" customHeight="1" x14ac:dyDescent="0.3">
      <c r="A14" s="41" t="s">
        <v>55</v>
      </c>
      <c r="B14"/>
      <c r="C14"/>
      <c r="E14" s="53"/>
      <c r="H14" s="15"/>
      <c r="I14" s="32"/>
      <c r="J14" s="32"/>
      <c r="K14" s="32"/>
      <c r="L14" s="32"/>
      <c r="M14" s="54"/>
      <c r="N14" s="54"/>
      <c r="O14" s="54"/>
      <c r="P14" s="54"/>
      <c r="Q14" s="54"/>
      <c r="R14" s="54"/>
    </row>
    <row r="15" spans="1:24" s="59" customFormat="1" ht="84.95" customHeight="1" x14ac:dyDescent="0.25">
      <c r="A15" s="55" t="s">
        <v>56</v>
      </c>
      <c r="B15" s="56" t="s">
        <v>57</v>
      </c>
      <c r="C15" s="57" t="s">
        <v>58</v>
      </c>
      <c r="D15" s="58"/>
      <c r="G15" s="60"/>
      <c r="H15" s="61"/>
      <c r="I15" s="13"/>
      <c r="J15" s="13"/>
      <c r="K15" s="13"/>
      <c r="L15" s="13"/>
      <c r="N15" s="62"/>
      <c r="P15" s="63"/>
      <c r="Q15" s="63"/>
      <c r="R15" s="63"/>
      <c r="S15" s="63"/>
      <c r="T15" s="63"/>
      <c r="U15" s="63"/>
      <c r="V15" s="63"/>
      <c r="W15" s="63"/>
      <c r="X15" s="63"/>
    </row>
    <row r="16" spans="1:24" s="59" customFormat="1" ht="14.1" customHeight="1" x14ac:dyDescent="0.25">
      <c r="A16" s="45" t="s">
        <v>34</v>
      </c>
      <c r="B16" s="64">
        <f>MROUND($B$11/4,0.5)</f>
        <v>1</v>
      </c>
      <c r="C16" s="65">
        <f>'SOC Positions'!C4</f>
        <v>85800</v>
      </c>
      <c r="D16" s="66"/>
      <c r="G16" s="67"/>
      <c r="I16" s="68"/>
      <c r="J16" s="2"/>
      <c r="K16" s="66"/>
      <c r="L16" s="69"/>
      <c r="M16" s="70"/>
      <c r="N16" s="62"/>
      <c r="P16" s="63"/>
      <c r="Q16" s="63"/>
      <c r="R16" s="63"/>
      <c r="S16" s="63"/>
      <c r="T16" s="63"/>
      <c r="U16" s="63"/>
      <c r="V16" s="63"/>
      <c r="W16" s="63"/>
      <c r="X16" s="63"/>
    </row>
    <row r="17" spans="1:24" x14ac:dyDescent="0.25">
      <c r="A17" s="71" t="s">
        <v>31</v>
      </c>
      <c r="B17" s="64">
        <v>1.5</v>
      </c>
      <c r="C17" s="65">
        <f>'SOC Positions'!C5</f>
        <v>56800</v>
      </c>
      <c r="D17" s="66"/>
      <c r="F17" s="59"/>
      <c r="G17" s="67"/>
      <c r="I17" s="5"/>
      <c r="J17" s="2"/>
      <c r="K17" s="66"/>
      <c r="L17" s="69"/>
      <c r="M17" s="70"/>
      <c r="N17" s="5"/>
      <c r="P17" s="63"/>
      <c r="Q17" s="63"/>
      <c r="R17" s="63"/>
      <c r="S17" s="63"/>
      <c r="T17" s="63"/>
      <c r="U17" s="63"/>
      <c r="V17" s="63"/>
      <c r="W17" s="63"/>
      <c r="X17" s="63"/>
    </row>
    <row r="18" spans="1:24" ht="15.75" thickBot="1" x14ac:dyDescent="0.3">
      <c r="A18" s="71" t="s">
        <v>28</v>
      </c>
      <c r="B18" s="64">
        <v>2.2999999999999998</v>
      </c>
      <c r="C18" s="65">
        <f>'SOC Positions'!C6</f>
        <v>51300</v>
      </c>
      <c r="D18" s="66"/>
      <c r="F18" s="59"/>
      <c r="G18" s="67"/>
      <c r="H18" s="72"/>
      <c r="I18" s="5"/>
      <c r="J18" s="2"/>
      <c r="K18" s="66"/>
      <c r="L18" s="69"/>
      <c r="M18" s="70"/>
      <c r="N18" s="5"/>
      <c r="P18" s="63"/>
      <c r="Q18" s="63"/>
      <c r="R18" s="63"/>
      <c r="S18" s="63"/>
      <c r="T18" s="63"/>
      <c r="U18" s="63"/>
      <c r="V18" s="63"/>
      <c r="W18" s="63"/>
      <c r="X18" s="63"/>
    </row>
    <row r="19" spans="1:24" ht="19.5" thickBot="1" x14ac:dyDescent="0.35">
      <c r="A19" s="73" t="s">
        <v>25</v>
      </c>
      <c r="B19" s="64">
        <v>2.1</v>
      </c>
      <c r="C19" s="65">
        <f>'SOC Positions'!C7</f>
        <v>50500</v>
      </c>
      <c r="D19" s="66"/>
      <c r="F19" s="59"/>
      <c r="G19" s="67"/>
      <c r="H19" s="44"/>
      <c r="I19" s="5"/>
      <c r="J19" s="2"/>
      <c r="K19" s="66"/>
      <c r="L19" s="69"/>
      <c r="M19" s="70"/>
      <c r="N19" s="5"/>
      <c r="P19" s="63"/>
      <c r="Q19" s="63"/>
      <c r="R19" s="63"/>
      <c r="S19" s="63"/>
      <c r="T19" s="63"/>
      <c r="U19" s="63"/>
      <c r="V19" s="63"/>
      <c r="W19" s="63"/>
      <c r="X19" s="63"/>
    </row>
    <row r="20" spans="1:24" x14ac:dyDescent="0.25">
      <c r="A20" s="71" t="s">
        <v>21</v>
      </c>
      <c r="B20" s="64">
        <v>2.5</v>
      </c>
      <c r="C20" s="65">
        <f>'SOC Positions'!C8</f>
        <v>42100</v>
      </c>
      <c r="D20" s="66"/>
      <c r="F20" s="59"/>
      <c r="G20" s="67"/>
      <c r="H20" s="48"/>
      <c r="I20" s="5"/>
      <c r="J20" s="2"/>
      <c r="K20" s="66"/>
      <c r="L20" s="69"/>
      <c r="M20" s="70"/>
      <c r="N20" s="5"/>
      <c r="P20" s="63"/>
      <c r="Q20" s="63"/>
      <c r="R20" s="63"/>
      <c r="S20" s="63"/>
      <c r="T20" s="63"/>
      <c r="U20" s="63"/>
      <c r="V20" s="63"/>
      <c r="W20" s="63"/>
      <c r="X20" s="63"/>
    </row>
    <row r="21" spans="1:24" x14ac:dyDescent="0.25">
      <c r="A21" s="71" t="s">
        <v>19</v>
      </c>
      <c r="B21" s="64">
        <f>MROUND($B$11/4,0.5)</f>
        <v>1</v>
      </c>
      <c r="C21" s="65">
        <f>'SOC Positions'!C9</f>
        <v>42100</v>
      </c>
      <c r="D21" s="66"/>
      <c r="F21" s="59"/>
      <c r="G21" s="67"/>
      <c r="H21" s="72"/>
      <c r="I21" s="5"/>
      <c r="J21" s="2"/>
      <c r="K21" s="66"/>
      <c r="L21" s="69"/>
      <c r="M21" s="70"/>
      <c r="N21" s="5"/>
      <c r="P21" s="63"/>
      <c r="Q21" s="63"/>
      <c r="R21" s="63"/>
      <c r="S21" s="63"/>
      <c r="T21" s="63"/>
      <c r="U21" s="63"/>
      <c r="V21" s="63"/>
      <c r="W21" s="63"/>
      <c r="X21" s="63"/>
    </row>
    <row r="22" spans="1:24" x14ac:dyDescent="0.25">
      <c r="A22" s="71" t="s">
        <v>16</v>
      </c>
      <c r="B22" s="64">
        <v>3.6</v>
      </c>
      <c r="C22" s="65">
        <f>'SOC Positions'!C10</f>
        <v>38100</v>
      </c>
      <c r="D22" s="66"/>
      <c r="G22" s="67"/>
      <c r="H22" s="72"/>
      <c r="I22" s="5"/>
      <c r="J22" s="2"/>
      <c r="K22" s="66"/>
      <c r="L22" s="69"/>
      <c r="M22" s="70"/>
      <c r="N22" s="5"/>
      <c r="P22" s="63"/>
      <c r="Q22" s="63"/>
      <c r="R22" s="63"/>
      <c r="S22" s="63"/>
      <c r="T22" s="63"/>
      <c r="U22" s="63"/>
      <c r="V22" s="63"/>
      <c r="W22" s="63"/>
      <c r="X22" s="63"/>
    </row>
    <row r="23" spans="1:24" x14ac:dyDescent="0.25">
      <c r="A23" t="s">
        <v>13</v>
      </c>
      <c r="B23" s="64">
        <v>1.95</v>
      </c>
      <c r="C23" s="65">
        <f>'SOC Positions'!C11</f>
        <v>58700</v>
      </c>
      <c r="D23" s="66"/>
      <c r="G23" s="67"/>
      <c r="H23" s="72"/>
      <c r="I23" s="5"/>
      <c r="J23" s="2"/>
      <c r="K23" s="66"/>
      <c r="L23" s="69"/>
      <c r="M23" s="70"/>
      <c r="N23" s="5"/>
      <c r="P23" s="63"/>
      <c r="Q23" s="63"/>
      <c r="R23" s="63"/>
      <c r="S23" s="63"/>
      <c r="T23" s="63"/>
      <c r="U23" s="63"/>
      <c r="V23" s="63"/>
      <c r="W23" s="63"/>
      <c r="X23" s="63"/>
    </row>
    <row r="24" spans="1:24" x14ac:dyDescent="0.25">
      <c r="A24" t="s">
        <v>11</v>
      </c>
      <c r="B24" s="64">
        <v>0.5</v>
      </c>
      <c r="C24" s="65">
        <f>'SOC Positions'!C12</f>
        <v>71000</v>
      </c>
      <c r="D24" s="66"/>
      <c r="G24" s="67"/>
      <c r="H24" s="72"/>
      <c r="I24" s="5"/>
      <c r="J24" s="2"/>
      <c r="K24" s="66"/>
      <c r="L24" s="69"/>
      <c r="M24" s="70"/>
      <c r="N24" s="5"/>
      <c r="P24" s="63"/>
      <c r="Q24" s="63"/>
      <c r="R24" s="63"/>
      <c r="S24" s="63"/>
      <c r="T24" s="63"/>
      <c r="U24" s="63"/>
      <c r="V24" s="63"/>
      <c r="W24" s="63"/>
      <c r="X24" s="63"/>
    </row>
    <row r="25" spans="1:24" x14ac:dyDescent="0.25">
      <c r="A25" s="68" t="s">
        <v>9</v>
      </c>
      <c r="B25" s="64">
        <v>1</v>
      </c>
      <c r="C25" s="65">
        <f>'SOC Positions'!C13</f>
        <v>60200</v>
      </c>
      <c r="D25" s="66"/>
      <c r="G25" s="67"/>
      <c r="H25" s="72"/>
      <c r="I25" s="5"/>
      <c r="J25" s="2"/>
      <c r="K25" s="66"/>
      <c r="L25" s="69"/>
      <c r="M25" s="70"/>
      <c r="N25" s="5"/>
      <c r="P25" s="63"/>
      <c r="Q25" s="63"/>
      <c r="R25" s="63"/>
      <c r="S25" s="63"/>
      <c r="T25" s="63"/>
      <c r="U25" s="63"/>
      <c r="V25" s="63"/>
      <c r="W25" s="63"/>
      <c r="X25" s="63"/>
    </row>
    <row r="26" spans="1:24" x14ac:dyDescent="0.25">
      <c r="A26" s="68" t="s">
        <v>5</v>
      </c>
      <c r="B26" s="64">
        <v>0.5</v>
      </c>
      <c r="C26" s="65">
        <f>'SOC Positions'!C14</f>
        <v>74200</v>
      </c>
      <c r="D26" s="66"/>
      <c r="G26" s="67"/>
      <c r="H26" s="72"/>
      <c r="I26" s="5"/>
      <c r="J26" s="2"/>
      <c r="K26" s="66"/>
      <c r="L26" s="69"/>
      <c r="M26" s="70"/>
      <c r="N26" s="5"/>
      <c r="P26" s="63"/>
      <c r="Q26" s="63"/>
      <c r="R26" s="63"/>
      <c r="S26" s="63"/>
      <c r="T26" s="63"/>
      <c r="U26" s="63"/>
      <c r="V26" s="63"/>
      <c r="W26" s="63"/>
      <c r="X26" s="63"/>
    </row>
    <row r="27" spans="1:24" x14ac:dyDescent="0.25">
      <c r="A27" s="68" t="s">
        <v>2</v>
      </c>
      <c r="B27" s="64">
        <v>1</v>
      </c>
      <c r="C27" s="65">
        <f>'SOC Positions'!C15</f>
        <v>52000</v>
      </c>
      <c r="D27" s="66"/>
      <c r="G27" s="67"/>
      <c r="H27" s="72"/>
      <c r="I27" s="5"/>
      <c r="J27" s="2"/>
      <c r="K27" s="66"/>
      <c r="L27" s="69"/>
      <c r="M27" s="70"/>
      <c r="N27" s="5"/>
      <c r="P27" s="63"/>
      <c r="Q27" s="63"/>
      <c r="R27" s="63"/>
      <c r="S27" s="63"/>
      <c r="T27" s="63"/>
      <c r="U27" s="63"/>
      <c r="V27" s="63"/>
      <c r="W27" s="63"/>
      <c r="X27" s="63"/>
    </row>
    <row r="28" spans="1:24" x14ac:dyDescent="0.25">
      <c r="B28" s="74"/>
      <c r="C28" s="2"/>
      <c r="D28" s="2"/>
      <c r="E28" s="2"/>
      <c r="F28" s="2"/>
      <c r="G28" s="2"/>
      <c r="K28" s="75"/>
      <c r="L28" s="69"/>
      <c r="M28" s="70"/>
      <c r="P28" s="63"/>
      <c r="Q28" s="63"/>
      <c r="R28" s="63"/>
      <c r="S28" s="63"/>
      <c r="T28" s="63"/>
      <c r="U28" s="63"/>
      <c r="V28" s="63"/>
      <c r="W28" s="63"/>
      <c r="X28" s="63"/>
    </row>
    <row r="29" spans="1:24" ht="18.75" x14ac:dyDescent="0.3">
      <c r="A29" s="41" t="s">
        <v>59</v>
      </c>
      <c r="C29" s="31"/>
      <c r="D29" s="31"/>
      <c r="E29" s="31"/>
      <c r="F29" s="31"/>
      <c r="P29" s="63"/>
      <c r="Q29" s="63"/>
      <c r="R29" s="63"/>
      <c r="S29" s="63"/>
      <c r="T29" s="63"/>
      <c r="U29" s="63"/>
      <c r="V29" s="63"/>
      <c r="W29" s="63"/>
      <c r="X29" s="63"/>
    </row>
    <row r="30" spans="1:24" ht="18.75" x14ac:dyDescent="0.3">
      <c r="A30" s="41"/>
      <c r="B30" s="2" t="s">
        <v>60</v>
      </c>
      <c r="C30" s="76"/>
      <c r="D30" s="77"/>
      <c r="E30" s="76"/>
      <c r="F30" s="77"/>
      <c r="P30" s="63"/>
      <c r="Q30" s="63"/>
      <c r="R30" s="63"/>
      <c r="S30" s="63"/>
      <c r="T30" s="63"/>
      <c r="U30" s="63"/>
      <c r="V30" s="63"/>
      <c r="W30" s="63"/>
      <c r="X30" s="63"/>
    </row>
    <row r="31" spans="1:24" x14ac:dyDescent="0.25">
      <c r="A31" s="45" t="s">
        <v>61</v>
      </c>
      <c r="B31" s="78" t="s">
        <v>62</v>
      </c>
      <c r="C31" s="79"/>
      <c r="D31" s="2"/>
      <c r="E31" s="2"/>
      <c r="F31" s="2"/>
      <c r="P31" s="63"/>
      <c r="Q31" s="63"/>
      <c r="R31" s="63"/>
      <c r="S31" s="63"/>
      <c r="T31" s="63"/>
      <c r="U31" s="63"/>
      <c r="V31" s="63"/>
      <c r="W31" s="63"/>
      <c r="X31" s="63"/>
    </row>
    <row r="32" spans="1:24" ht="17.100000000000001" customHeight="1" x14ac:dyDescent="0.25">
      <c r="A32" s="80" t="s">
        <v>63</v>
      </c>
      <c r="B32" s="81">
        <v>218</v>
      </c>
      <c r="E32" s="68"/>
      <c r="F32" s="68"/>
      <c r="G32" s="68"/>
      <c r="I32" s="68"/>
      <c r="J32" s="68"/>
      <c r="K32" s="52"/>
      <c r="R32" s="72"/>
      <c r="S32" s="72"/>
    </row>
    <row r="33" spans="1:18" ht="14.45" customHeight="1" x14ac:dyDescent="0.25">
      <c r="A33" s="80" t="s">
        <v>64</v>
      </c>
      <c r="B33" s="82">
        <v>429</v>
      </c>
      <c r="E33" s="68"/>
      <c r="F33" s="68"/>
      <c r="G33" s="68"/>
      <c r="I33" s="68"/>
      <c r="J33" s="68"/>
      <c r="K33" s="83"/>
    </row>
    <row r="34" spans="1:18" ht="14.45" customHeight="1" x14ac:dyDescent="0.25">
      <c r="A34" s="80" t="s">
        <v>65</v>
      </c>
      <c r="B34" s="82">
        <v>178</v>
      </c>
      <c r="I34" s="68"/>
      <c r="J34" s="68"/>
      <c r="K34" s="83"/>
      <c r="R34" s="84"/>
    </row>
    <row r="35" spans="1:18" ht="14.45" customHeight="1" x14ac:dyDescent="0.25">
      <c r="A35" s="80" t="s">
        <v>66</v>
      </c>
      <c r="B35" s="82">
        <v>452</v>
      </c>
      <c r="K35" s="83"/>
    </row>
    <row r="36" spans="1:18" ht="14.45" customHeight="1" x14ac:dyDescent="0.25">
      <c r="A36" s="80" t="s">
        <v>67</v>
      </c>
      <c r="B36" s="82">
        <v>208</v>
      </c>
      <c r="M36" s="85"/>
      <c r="R36" s="72"/>
    </row>
    <row r="37" spans="1:18" ht="14.45" customHeight="1" x14ac:dyDescent="0.25">
      <c r="A37" s="86" t="s">
        <v>68</v>
      </c>
      <c r="B37" s="82">
        <v>89</v>
      </c>
      <c r="E37" s="68"/>
      <c r="F37" s="68"/>
      <c r="G37" s="68"/>
      <c r="H37" s="68"/>
      <c r="I37" s="68"/>
      <c r="J37" s="68"/>
      <c r="K37" s="83"/>
    </row>
    <row r="38" spans="1:18" ht="14.45" customHeight="1" x14ac:dyDescent="0.25">
      <c r="A38" s="86" t="s">
        <v>69</v>
      </c>
      <c r="B38" s="82">
        <v>789</v>
      </c>
      <c r="C38" s="37"/>
      <c r="E38" s="68"/>
      <c r="F38" s="68"/>
      <c r="G38" s="68"/>
      <c r="H38" s="68"/>
      <c r="I38" s="68"/>
      <c r="J38" s="68"/>
      <c r="K38" s="83"/>
    </row>
    <row r="39" spans="1:18" x14ac:dyDescent="0.25">
      <c r="A39" s="15"/>
      <c r="I39" s="87"/>
      <c r="J39" s="87"/>
      <c r="K39" s="83"/>
    </row>
    <row r="40" spans="1:18" ht="18.75" x14ac:dyDescent="0.3">
      <c r="A40" s="41" t="s">
        <v>70</v>
      </c>
    </row>
    <row r="42" spans="1:18" s="91" customFormat="1" ht="14.45" customHeight="1" x14ac:dyDescent="0.25">
      <c r="A42" s="86" t="s">
        <v>71</v>
      </c>
      <c r="B42" s="88">
        <v>14893</v>
      </c>
      <c r="C42" s="89"/>
      <c r="D42" s="90"/>
      <c r="E42" s="90"/>
      <c r="F42" s="90"/>
      <c r="G42" s="90"/>
      <c r="H42" s="68"/>
      <c r="I42" s="68"/>
      <c r="J42" s="68"/>
      <c r="K42" s="68"/>
      <c r="L42" s="68"/>
    </row>
    <row r="43" spans="1:18" s="91" customFormat="1" ht="14.45" customHeight="1" x14ac:dyDescent="0.25">
      <c r="A43" s="92"/>
      <c r="B43" s="93"/>
      <c r="C43" s="94"/>
      <c r="D43" s="94"/>
      <c r="E43" s="94"/>
      <c r="F43" s="94"/>
      <c r="G43" s="94"/>
      <c r="H43" s="94"/>
      <c r="I43" s="94"/>
      <c r="J43" s="94"/>
    </row>
    <row r="44" spans="1:18" s="91" customFormat="1" ht="14.45" customHeight="1" x14ac:dyDescent="0.25">
      <c r="A44" s="92"/>
      <c r="B44" s="93"/>
      <c r="C44" s="94"/>
      <c r="D44" s="94"/>
      <c r="E44" s="94"/>
      <c r="F44" s="94"/>
      <c r="G44" s="94"/>
      <c r="H44" s="94"/>
      <c r="I44" s="94"/>
      <c r="J44" s="94"/>
    </row>
    <row r="48" spans="1:18" x14ac:dyDescent="0.25">
      <c r="C48" s="94"/>
      <c r="D48" s="94"/>
      <c r="E48" s="94"/>
      <c r="F48" s="94"/>
      <c r="G48" s="94"/>
      <c r="H48" s="94"/>
      <c r="I48" s="94"/>
      <c r="J48" s="94"/>
    </row>
    <row r="49" spans="1:10" x14ac:dyDescent="0.25">
      <c r="A49" s="95"/>
      <c r="B49" s="96"/>
      <c r="C49" s="94"/>
      <c r="D49" s="94"/>
      <c r="E49" s="94"/>
      <c r="F49" s="94"/>
      <c r="G49" s="94"/>
      <c r="H49" s="94"/>
      <c r="I49" s="94"/>
      <c r="J49" s="94"/>
    </row>
    <row r="50" spans="1:10" ht="11.25" customHeight="1" x14ac:dyDescent="0.25"/>
    <row r="60" spans="1:10" ht="12.75" customHeight="1" x14ac:dyDescent="0.25"/>
    <row r="70" spans="1:3" ht="15.75" thickBot="1" x14ac:dyDescent="0.3"/>
    <row r="71" spans="1:3" ht="39" thickBot="1" x14ac:dyDescent="0.3">
      <c r="A71" s="97" t="s">
        <v>72</v>
      </c>
      <c r="B71" s="98" t="s">
        <v>73</v>
      </c>
    </row>
    <row r="72" spans="1:3" ht="15.75" thickBot="1" x14ac:dyDescent="0.3">
      <c r="A72" s="99" t="s">
        <v>74</v>
      </c>
      <c r="B72" s="100">
        <v>1.6</v>
      </c>
    </row>
    <row r="73" spans="1:3" ht="15.75" thickBot="1" x14ac:dyDescent="0.3">
      <c r="A73" s="101" t="s">
        <v>75</v>
      </c>
      <c r="B73" s="102">
        <v>1.6</v>
      </c>
    </row>
    <row r="74" spans="1:3" ht="15.75" thickBot="1" x14ac:dyDescent="0.3">
      <c r="A74" s="99" t="s">
        <v>34</v>
      </c>
      <c r="B74" s="100">
        <v>1</v>
      </c>
    </row>
    <row r="75" spans="1:3" ht="15.75" thickBot="1" x14ac:dyDescent="0.3">
      <c r="A75" s="101" t="s">
        <v>76</v>
      </c>
      <c r="B75" s="102">
        <v>1.3</v>
      </c>
    </row>
    <row r="76" spans="1:3" ht="15.75" thickBot="1" x14ac:dyDescent="0.3">
      <c r="A76" s="99" t="s">
        <v>77</v>
      </c>
      <c r="B76" s="103">
        <v>3.5</v>
      </c>
      <c r="C76">
        <f>AVERAGE(B87,B76)</f>
        <v>4.95</v>
      </c>
    </row>
    <row r="77" spans="1:3" ht="15.75" thickBot="1" x14ac:dyDescent="0.3">
      <c r="A77" s="101" t="s">
        <v>78</v>
      </c>
      <c r="B77" s="104">
        <v>1.8</v>
      </c>
      <c r="C77">
        <f>AVERAGE(B88,B77)</f>
        <v>2.2999999999999998</v>
      </c>
    </row>
    <row r="78" spans="1:3" ht="15.75" thickBot="1" x14ac:dyDescent="0.3">
      <c r="A78" s="99" t="s">
        <v>79</v>
      </c>
      <c r="B78" s="105">
        <v>2.8</v>
      </c>
      <c r="C78">
        <f>AVERAGE(B90,B78)</f>
        <v>3.6</v>
      </c>
    </row>
    <row r="81" spans="1:2" ht="15.75" thickBot="1" x14ac:dyDescent="0.3"/>
    <row r="82" spans="1:2" ht="26.25" thickBot="1" x14ac:dyDescent="0.3">
      <c r="A82" s="97" t="s">
        <v>72</v>
      </c>
      <c r="B82" s="98" t="s">
        <v>80</v>
      </c>
    </row>
    <row r="83" spans="1:2" ht="15.75" thickBot="1" x14ac:dyDescent="0.3">
      <c r="A83" s="99" t="s">
        <v>74</v>
      </c>
      <c r="B83" s="100">
        <v>2.1</v>
      </c>
    </row>
    <row r="84" spans="1:2" ht="15.75" thickBot="1" x14ac:dyDescent="0.3">
      <c r="A84" s="101" t="s">
        <v>75</v>
      </c>
      <c r="B84" s="102">
        <v>2.5</v>
      </c>
    </row>
    <row r="85" spans="1:2" ht="15.75" thickBot="1" x14ac:dyDescent="0.3">
      <c r="A85" s="99" t="s">
        <v>34</v>
      </c>
      <c r="B85" s="100">
        <v>1</v>
      </c>
    </row>
    <row r="86" spans="1:2" ht="15.75" thickBot="1" x14ac:dyDescent="0.3">
      <c r="A86" s="101" t="s">
        <v>76</v>
      </c>
      <c r="B86" s="102">
        <v>1.5</v>
      </c>
    </row>
    <row r="87" spans="1:2" ht="15.75" thickBot="1" x14ac:dyDescent="0.3">
      <c r="A87" s="99" t="s">
        <v>77</v>
      </c>
      <c r="B87" s="103">
        <v>6.4</v>
      </c>
    </row>
    <row r="88" spans="1:2" ht="15.75" thickBot="1" x14ac:dyDescent="0.3">
      <c r="A88" s="101" t="s">
        <v>78</v>
      </c>
      <c r="B88" s="104">
        <v>2.8</v>
      </c>
    </row>
    <row r="89" spans="1:2" ht="15.75" thickBot="1" x14ac:dyDescent="0.3">
      <c r="A89" s="99" t="s">
        <v>81</v>
      </c>
      <c r="B89" s="100">
        <v>2.4</v>
      </c>
    </row>
    <row r="90" spans="1:2" ht="15.75" thickBot="1" x14ac:dyDescent="0.3">
      <c r="A90" s="101" t="s">
        <v>79</v>
      </c>
      <c r="B90" s="106">
        <v>4.4000000000000004</v>
      </c>
    </row>
  </sheetData>
  <scenarios current="2" show="2">
    <scenario name="Doubled FTE (full day model)" locked="1" count="8" user="Cameron MacKenzie" comment="Created by Cameron MacKenzie on 9/29/2022_x000a_Modified by Cameron MacKenzie on 9/29/2022">
      <inputCells r="B16" val="1"/>
      <inputCells r="B17" val="2"/>
      <inputCells r="B18" val="0.5"/>
      <inputCells r="B19" val="2"/>
      <inputCells r="B20" val="2"/>
      <inputCells r="B21" val="1"/>
      <inputCells r="B22" val="1"/>
      <inputCells r="B34" undone="1" val="3"/>
    </scenario>
    <scenario name="Baseline (half day FTE from old model)" locked="1" count="8" user="Cameron MacKenzie" comment="Created by Cameron MacKenzie on 9/29/2022_x000a_Modified by Cameron MacKenzie on 9/29/2022">
      <inputCells r="B16" val="0.5"/>
      <inputCells r="B17" val="1"/>
      <inputCells r="B18" val="0.25"/>
      <inputCells r="B19" val="1"/>
      <inputCells r="B20" val="1"/>
      <inputCells r="B21" val="0.5"/>
      <inputCells r="B22" val="0.5"/>
      <inputCells r="B34" undone="1" val="1.5"/>
    </scenario>
    <scenario name="Average LT Salary Scale" locked="1" count="8" user="Cameron MacKenzie" comment="Created by Cameron MacKenzie on 10/3/2022_x000a_Modified by Cameron MacKenzie on 10/3/2022">
      <inputCells r="C16" val="132353" numFmtId="168"/>
      <inputCells r="C17" val="87618" numFmtId="168"/>
      <inputCells r="C18" val="79134" numFmtId="168"/>
      <inputCells r="C19" val="77900" numFmtId="168"/>
      <inputCells r="C20" val="64942" numFmtId="168"/>
      <inputCells r="C21" val="64942" numFmtId="168"/>
      <inputCells r="C22" val="58772" numFmtId="168"/>
      <inputCells r="C34" undone="1" val="97522" numFmtId="168"/>
    </scenario>
    <scenario name="10% LT Salary Scale" locked="1" count="8" user="Cameron MacKenzie" comment="Created by Cameron MacKenzie on 10/3/2022_x000a_Modified by Cameron MacKenzie on 10/3/2022">
      <inputCells r="C16" val="85800" numFmtId="168"/>
      <inputCells r="C17" val="56800" numFmtId="168"/>
      <inputCells r="C18" val="51300" numFmtId="168"/>
      <inputCells r="C19" val="50500" numFmtId="168"/>
      <inputCells r="C20" val="42100" numFmtId="168"/>
      <inputCells r="C21" val="42100" numFmtId="168"/>
      <inputCells r="C22" val="38100" numFmtId="168"/>
      <inputCells r="C34" undone="1" val="63220" numFmtId="168"/>
    </scenario>
  </scenarios>
  <mergeCells count="10">
    <mergeCell ref="C43:J43"/>
    <mergeCell ref="C44:J44"/>
    <mergeCell ref="C48:J48"/>
    <mergeCell ref="C49:J49"/>
    <mergeCell ref="I10:L10"/>
    <mergeCell ref="I11:M12"/>
    <mergeCell ref="I14:L14"/>
    <mergeCell ref="M14:R14"/>
    <mergeCell ref="C29:F29"/>
    <mergeCell ref="C42:G42"/>
  </mergeCells>
  <dataValidations count="1">
    <dataValidation type="list" allowBlank="1" showInputMessage="1" showErrorMessage="1" sqref="C15" xr:uid="{9F25D02B-6CAB-4F4C-9E8C-6118CCDE6378}">
      <formula1>$B$51:$F$51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05CF-F0FA-4CCB-98F4-DDE559DA110B}">
  <dimension ref="A1:M72"/>
  <sheetViews>
    <sheetView showGridLines="0" topLeftCell="A29" zoomScale="97" zoomScaleNormal="120" workbookViewId="0">
      <selection activeCell="J44" sqref="J44"/>
    </sheetView>
  </sheetViews>
  <sheetFormatPr defaultColWidth="9.140625" defaultRowHeight="15" x14ac:dyDescent="0.25"/>
  <cols>
    <col min="1" max="1" width="4.85546875" customWidth="1"/>
    <col min="2" max="2" width="43.140625" customWidth="1"/>
    <col min="3" max="3" width="6.5703125" bestFit="1" customWidth="1"/>
    <col min="4" max="4" width="13.140625" bestFit="1" customWidth="1"/>
    <col min="5" max="5" width="10.85546875" bestFit="1" customWidth="1"/>
    <col min="6" max="6" width="11" bestFit="1" customWidth="1"/>
    <col min="7" max="7" width="15.85546875" bestFit="1" customWidth="1"/>
    <col min="8" max="8" width="15" customWidth="1"/>
    <col min="9" max="9" width="5.42578125" customWidth="1"/>
    <col min="10" max="10" width="26.140625" customWidth="1"/>
    <col min="11" max="11" width="14.28515625" bestFit="1" customWidth="1"/>
    <col min="12" max="12" width="9.140625" customWidth="1"/>
    <col min="13" max="13" width="11.140625" bestFit="1" customWidth="1"/>
  </cols>
  <sheetData>
    <row r="1" spans="1:10" ht="21" x14ac:dyDescent="0.35">
      <c r="A1" s="35" t="s">
        <v>82</v>
      </c>
    </row>
    <row r="2" spans="1:10" ht="21" x14ac:dyDescent="0.35">
      <c r="A2" s="35" t="s">
        <v>47</v>
      </c>
    </row>
    <row r="4" spans="1:10" ht="19.5" thickBot="1" x14ac:dyDescent="0.35">
      <c r="B4" s="107" t="s">
        <v>83</v>
      </c>
      <c r="C4" s="108"/>
      <c r="D4" s="108"/>
      <c r="E4" s="108"/>
      <c r="F4" s="108"/>
      <c r="G4" s="108"/>
      <c r="H4" s="108"/>
      <c r="I4" s="48"/>
      <c r="J4" s="79"/>
    </row>
    <row r="5" spans="1:10" x14ac:dyDescent="0.25">
      <c r="B5" s="47"/>
      <c r="C5" s="48"/>
      <c r="D5" s="109" t="s">
        <v>84</v>
      </c>
      <c r="E5" s="109" t="s">
        <v>85</v>
      </c>
      <c r="F5" s="109"/>
      <c r="G5" s="110" t="s">
        <v>86</v>
      </c>
      <c r="H5" s="109" t="s">
        <v>87</v>
      </c>
      <c r="I5" s="109"/>
      <c r="J5" s="111" t="s">
        <v>88</v>
      </c>
    </row>
    <row r="6" spans="1:10" x14ac:dyDescent="0.25">
      <c r="B6" s="47" t="s">
        <v>89</v>
      </c>
      <c r="C6" s="2"/>
      <c r="D6" s="112"/>
      <c r="G6" s="113"/>
    </row>
    <row r="7" spans="1:10" x14ac:dyDescent="0.25">
      <c r="B7" s="95" t="s">
        <v>34</v>
      </c>
      <c r="C7" s="114"/>
      <c r="D7" s="112">
        <f>'Baseline Assumptions'!C16</f>
        <v>85800</v>
      </c>
      <c r="E7" s="115">
        <f>'Baseline Assumptions'!B16</f>
        <v>1</v>
      </c>
      <c r="G7" s="84">
        <f>D7*E7</f>
        <v>85800</v>
      </c>
      <c r="J7" s="116"/>
    </row>
    <row r="8" spans="1:10" x14ac:dyDescent="0.25">
      <c r="B8" s="117" t="s">
        <v>76</v>
      </c>
      <c r="C8" s="114"/>
      <c r="D8" s="112">
        <f>'Baseline Assumptions'!C17</f>
        <v>56800</v>
      </c>
      <c r="E8" s="115">
        <f>'Baseline Assumptions'!B17</f>
        <v>1.5</v>
      </c>
      <c r="G8" s="113">
        <f t="shared" ref="G8:G9" si="0">D8*E8</f>
        <v>85200</v>
      </c>
      <c r="J8" s="116"/>
    </row>
    <row r="9" spans="1:10" x14ac:dyDescent="0.25">
      <c r="B9" s="95" t="s">
        <v>78</v>
      </c>
      <c r="C9" s="114"/>
      <c r="D9" s="112">
        <f>'Baseline Assumptions'!C18</f>
        <v>51300</v>
      </c>
      <c r="E9" s="115">
        <f>'Baseline Assumptions'!B18</f>
        <v>2.2999999999999998</v>
      </c>
      <c r="G9" s="118">
        <f t="shared" si="0"/>
        <v>117989.99999999999</v>
      </c>
      <c r="J9" s="116"/>
    </row>
    <row r="10" spans="1:10" x14ac:dyDescent="0.25">
      <c r="B10" s="119" t="s">
        <v>90</v>
      </c>
      <c r="C10" s="114"/>
      <c r="D10" s="112"/>
      <c r="E10" s="115"/>
      <c r="G10" s="84">
        <f>SUM(G7:G9)</f>
        <v>288990</v>
      </c>
      <c r="J10" s="116"/>
    </row>
    <row r="11" spans="1:10" x14ac:dyDescent="0.25">
      <c r="B11" s="120"/>
      <c r="C11" s="114"/>
      <c r="D11" s="112"/>
      <c r="E11" s="115"/>
      <c r="G11" s="113"/>
      <c r="J11" s="116"/>
    </row>
    <row r="12" spans="1:10" x14ac:dyDescent="0.25">
      <c r="B12" s="95" t="s">
        <v>91</v>
      </c>
      <c r="C12" s="121"/>
      <c r="D12" s="112">
        <f>'Baseline Assumptions'!C19</f>
        <v>50500</v>
      </c>
      <c r="E12" s="115">
        <f>'Baseline Assumptions'!B19</f>
        <v>2.1</v>
      </c>
      <c r="G12" s="113">
        <f>D12*E12</f>
        <v>106050</v>
      </c>
      <c r="H12" s="122"/>
      <c r="I12" s="122"/>
      <c r="J12" s="116"/>
    </row>
    <row r="13" spans="1:10" x14ac:dyDescent="0.25">
      <c r="B13" s="95" t="s">
        <v>92</v>
      </c>
      <c r="C13" s="121"/>
      <c r="D13" s="112">
        <f>'Baseline Assumptions'!C20</f>
        <v>42100</v>
      </c>
      <c r="E13" s="115">
        <f>'Baseline Assumptions'!B20</f>
        <v>2.5</v>
      </c>
      <c r="G13" s="113">
        <f>D13*E13</f>
        <v>105250</v>
      </c>
      <c r="H13" s="122"/>
      <c r="I13" s="122"/>
      <c r="J13" s="116"/>
    </row>
    <row r="14" spans="1:10" x14ac:dyDescent="0.25">
      <c r="B14" t="s">
        <v>81</v>
      </c>
      <c r="C14" s="121"/>
      <c r="D14" s="112">
        <f>'Baseline Assumptions'!C21</f>
        <v>42100</v>
      </c>
      <c r="E14" s="115">
        <f>'Baseline Assumptions'!B21</f>
        <v>1</v>
      </c>
      <c r="G14" s="113">
        <f>D14*E14</f>
        <v>42100</v>
      </c>
      <c r="H14" s="122"/>
      <c r="I14" s="122"/>
      <c r="J14" s="116"/>
    </row>
    <row r="15" spans="1:10" x14ac:dyDescent="0.25">
      <c r="B15" t="s">
        <v>79</v>
      </c>
      <c r="C15" s="123"/>
      <c r="D15" s="112">
        <f>'Baseline Assumptions'!C22</f>
        <v>38100</v>
      </c>
      <c r="E15" s="115">
        <f>'Baseline Assumptions'!B22</f>
        <v>3.6</v>
      </c>
      <c r="G15" s="113">
        <f>D15*E15</f>
        <v>137160</v>
      </c>
      <c r="H15" s="122"/>
      <c r="I15" s="122"/>
      <c r="J15" s="116"/>
    </row>
    <row r="16" spans="1:10" x14ac:dyDescent="0.25">
      <c r="B16" t="s">
        <v>13</v>
      </c>
      <c r="C16" s="114"/>
      <c r="D16" s="112">
        <f>'Baseline Assumptions'!C23</f>
        <v>58700</v>
      </c>
      <c r="E16" s="115">
        <f>'Baseline Assumptions'!B23</f>
        <v>1.95</v>
      </c>
      <c r="G16" s="113">
        <f t="shared" ref="G16:G20" si="1">D16*E16</f>
        <v>114465</v>
      </c>
      <c r="J16" s="116"/>
    </row>
    <row r="17" spans="2:13" x14ac:dyDescent="0.25">
      <c r="B17" t="s">
        <v>11</v>
      </c>
      <c r="C17" s="114"/>
      <c r="D17" s="112">
        <f>'Baseline Assumptions'!C24</f>
        <v>71000</v>
      </c>
      <c r="E17" s="115">
        <f>'Baseline Assumptions'!B24</f>
        <v>0.5</v>
      </c>
      <c r="G17" s="113">
        <f t="shared" si="1"/>
        <v>35500</v>
      </c>
      <c r="J17" s="116"/>
    </row>
    <row r="18" spans="2:13" x14ac:dyDescent="0.25">
      <c r="B18" s="68" t="s">
        <v>9</v>
      </c>
      <c r="C18" s="114"/>
      <c r="D18" s="112">
        <f>'Baseline Assumptions'!C25</f>
        <v>60200</v>
      </c>
      <c r="E18" s="115">
        <f>'Baseline Assumptions'!B25</f>
        <v>1</v>
      </c>
      <c r="G18" s="113">
        <f t="shared" si="1"/>
        <v>60200</v>
      </c>
      <c r="J18" s="116"/>
    </row>
    <row r="19" spans="2:13" x14ac:dyDescent="0.25">
      <c r="B19" s="68" t="s">
        <v>5</v>
      </c>
      <c r="C19" s="114"/>
      <c r="D19" s="112">
        <f>'Baseline Assumptions'!C26</f>
        <v>74200</v>
      </c>
      <c r="E19" s="115">
        <f>'Baseline Assumptions'!B26</f>
        <v>0.5</v>
      </c>
      <c r="G19" s="113">
        <f t="shared" si="1"/>
        <v>37100</v>
      </c>
      <c r="J19" s="116"/>
    </row>
    <row r="20" spans="2:13" x14ac:dyDescent="0.25">
      <c r="B20" s="68" t="s">
        <v>2</v>
      </c>
      <c r="C20" s="114"/>
      <c r="D20" s="112">
        <f>'Baseline Assumptions'!C27</f>
        <v>52000</v>
      </c>
      <c r="E20" s="115">
        <f>'Baseline Assumptions'!B27</f>
        <v>1</v>
      </c>
      <c r="G20" s="113">
        <f t="shared" si="1"/>
        <v>52000</v>
      </c>
      <c r="J20" s="116"/>
    </row>
    <row r="21" spans="2:13" x14ac:dyDescent="0.25">
      <c r="B21" s="119" t="s">
        <v>93</v>
      </c>
      <c r="C21" s="124"/>
      <c r="E21" s="125">
        <f>SUM(E12:E16)</f>
        <v>11.149999999999999</v>
      </c>
      <c r="G21" s="113">
        <f>SUM(G12:G20)</f>
        <v>689825</v>
      </c>
      <c r="J21" s="116"/>
    </row>
    <row r="22" spans="2:13" x14ac:dyDescent="0.25">
      <c r="B22" s="119" t="s">
        <v>94</v>
      </c>
      <c r="C22" s="121"/>
      <c r="D22" s="112"/>
      <c r="E22" s="125">
        <f>E21+E10</f>
        <v>11.149999999999999</v>
      </c>
      <c r="G22" s="126">
        <f>G10+G21</f>
        <v>978815</v>
      </c>
      <c r="J22" s="116"/>
    </row>
    <row r="23" spans="2:13" x14ac:dyDescent="0.25">
      <c r="B23" s="120"/>
      <c r="C23" s="121"/>
      <c r="D23" s="112"/>
      <c r="E23" s="112"/>
      <c r="G23" s="113"/>
      <c r="J23" s="116"/>
    </row>
    <row r="24" spans="2:13" x14ac:dyDescent="0.25">
      <c r="B24" s="95" t="s">
        <v>95</v>
      </c>
      <c r="C24" s="127">
        <v>25</v>
      </c>
      <c r="D24" s="112">
        <f>42100/2080</f>
        <v>20.240384615384617</v>
      </c>
      <c r="E24" s="112" t="s">
        <v>96</v>
      </c>
      <c r="G24" s="121">
        <f>C24*D24</f>
        <v>506.00961538461542</v>
      </c>
      <c r="J24" s="116"/>
    </row>
    <row r="25" spans="2:13" x14ac:dyDescent="0.25">
      <c r="B25" s="95" t="s">
        <v>97</v>
      </c>
      <c r="C25" s="127">
        <v>25</v>
      </c>
      <c r="D25" s="112">
        <v>150</v>
      </c>
      <c r="E25" s="112" t="s">
        <v>98</v>
      </c>
      <c r="G25" s="121">
        <f>C25*D25</f>
        <v>3750</v>
      </c>
      <c r="J25" s="116"/>
    </row>
    <row r="26" spans="2:13" x14ac:dyDescent="0.25">
      <c r="B26" s="95" t="s">
        <v>99</v>
      </c>
      <c r="C26" s="127">
        <v>25</v>
      </c>
      <c r="D26" s="112">
        <v>150</v>
      </c>
      <c r="E26" s="112" t="s">
        <v>98</v>
      </c>
      <c r="G26" s="118">
        <f>C26*D26</f>
        <v>3750</v>
      </c>
      <c r="J26" s="116"/>
    </row>
    <row r="27" spans="2:13" x14ac:dyDescent="0.25">
      <c r="B27" s="119" t="s">
        <v>100</v>
      </c>
      <c r="D27" s="112"/>
      <c r="G27" s="84">
        <f>SUM(G24:G26)</f>
        <v>8006.0096153846152</v>
      </c>
      <c r="J27" s="116"/>
      <c r="M27" s="116"/>
    </row>
    <row r="28" spans="2:13" x14ac:dyDescent="0.25">
      <c r="B28" s="120"/>
      <c r="D28" s="112"/>
      <c r="E28" s="128"/>
      <c r="G28" s="129"/>
      <c r="J28" s="116"/>
      <c r="M28" s="116"/>
    </row>
    <row r="29" spans="2:13" x14ac:dyDescent="0.25">
      <c r="B29" s="119" t="s">
        <v>101</v>
      </c>
      <c r="C29" s="130"/>
      <c r="G29" s="126">
        <f>G22+G27</f>
        <v>986821.00961538462</v>
      </c>
      <c r="J29" s="116"/>
    </row>
    <row r="30" spans="2:13" x14ac:dyDescent="0.25">
      <c r="B30" s="119"/>
      <c r="C30" s="130"/>
      <c r="G30" s="160"/>
      <c r="J30" s="116"/>
    </row>
    <row r="31" spans="2:13" ht="19.5" thickBot="1" x14ac:dyDescent="0.35">
      <c r="B31" s="107" t="s">
        <v>122</v>
      </c>
      <c r="C31" s="108"/>
      <c r="D31" s="108"/>
      <c r="E31" s="108"/>
      <c r="F31" s="108"/>
      <c r="G31" s="108"/>
      <c r="H31" s="108"/>
      <c r="J31" s="116"/>
    </row>
    <row r="32" spans="2:13" x14ac:dyDescent="0.25">
      <c r="B32" s="131" t="s">
        <v>102</v>
      </c>
      <c r="G32" s="113"/>
      <c r="J32" s="116"/>
    </row>
    <row r="33" spans="2:10" x14ac:dyDescent="0.25">
      <c r="B33" s="95" t="s">
        <v>103</v>
      </c>
      <c r="C33" s="132">
        <v>6.2E-2</v>
      </c>
      <c r="G33" s="113">
        <f>$G$29*C33</f>
        <v>61182.902596153843</v>
      </c>
      <c r="J33" s="116"/>
    </row>
    <row r="34" spans="2:10" x14ac:dyDescent="0.25">
      <c r="B34" t="s">
        <v>104</v>
      </c>
      <c r="C34" s="132">
        <v>1.4500000000000001E-2</v>
      </c>
      <c r="G34" s="113">
        <f>$G$29*C34</f>
        <v>14308.904639423077</v>
      </c>
      <c r="J34" s="116"/>
    </row>
    <row r="35" spans="2:10" x14ac:dyDescent="0.25">
      <c r="B35" s="95" t="s">
        <v>105</v>
      </c>
      <c r="C35" s="132">
        <v>0.01</v>
      </c>
      <c r="G35" s="113">
        <f>$G$29*C35</f>
        <v>9868.2100961538472</v>
      </c>
      <c r="J35" s="116"/>
    </row>
    <row r="36" spans="2:10" x14ac:dyDescent="0.25">
      <c r="B36" t="s">
        <v>106</v>
      </c>
      <c r="C36" s="133">
        <v>0.01</v>
      </c>
      <c r="D36" s="133"/>
      <c r="G36" s="113">
        <f>$G$29*C36</f>
        <v>9868.2100961538472</v>
      </c>
      <c r="J36" s="116"/>
    </row>
    <row r="37" spans="2:10" x14ac:dyDescent="0.25">
      <c r="B37" s="95" t="s">
        <v>107</v>
      </c>
      <c r="C37" s="134">
        <v>2.5000000000000001E-3</v>
      </c>
      <c r="D37" s="133"/>
      <c r="G37" s="118">
        <f>$G$29*C37</f>
        <v>2467.0525240384618</v>
      </c>
      <c r="J37" s="116"/>
    </row>
    <row r="38" spans="2:10" x14ac:dyDescent="0.25">
      <c r="B38" s="135" t="s">
        <v>108</v>
      </c>
      <c r="C38" s="133">
        <f>SUM(C33:C37)</f>
        <v>9.8999999999999991E-2</v>
      </c>
      <c r="D38" s="136"/>
      <c r="G38" s="84">
        <f>SUM(G33:G37)</f>
        <v>97695.27995192309</v>
      </c>
      <c r="J38" s="116"/>
    </row>
    <row r="39" spans="2:10" x14ac:dyDescent="0.25">
      <c r="B39" s="131" t="s">
        <v>109</v>
      </c>
      <c r="C39" s="137"/>
      <c r="G39" s="113"/>
      <c r="J39" s="116"/>
    </row>
    <row r="40" spans="2:10" x14ac:dyDescent="0.25">
      <c r="B40" s="138" t="s">
        <v>110</v>
      </c>
      <c r="C40" s="139"/>
      <c r="E40" s="140">
        <v>0.24</v>
      </c>
      <c r="G40" s="141">
        <f>(G29*E40)-G38</f>
        <v>139141.7623557692</v>
      </c>
      <c r="J40" s="116"/>
    </row>
    <row r="41" spans="2:10" x14ac:dyDescent="0.25">
      <c r="C41" s="142"/>
      <c r="G41" s="143"/>
      <c r="J41" s="116"/>
    </row>
    <row r="42" spans="2:10" x14ac:dyDescent="0.25">
      <c r="B42" s="119" t="s">
        <v>111</v>
      </c>
      <c r="C42" s="144"/>
      <c r="D42" s="144"/>
      <c r="E42" s="144"/>
      <c r="G42" s="84">
        <f>G41+G38+G40</f>
        <v>236837.04230769229</v>
      </c>
      <c r="J42" s="116"/>
    </row>
    <row r="43" spans="2:10" x14ac:dyDescent="0.25">
      <c r="B43" s="138"/>
      <c r="G43" s="145"/>
      <c r="J43" s="116"/>
    </row>
    <row r="44" spans="2:10" x14ac:dyDescent="0.25">
      <c r="B44" s="119" t="s">
        <v>112</v>
      </c>
      <c r="C44" s="146"/>
      <c r="G44" s="126">
        <f>G42+G29</f>
        <v>1223658.0519230769</v>
      </c>
      <c r="H44" s="147">
        <f>G44/G58</f>
        <v>0.86618513436564615</v>
      </c>
      <c r="I44" s="147"/>
      <c r="J44" s="116"/>
    </row>
    <row r="45" spans="2:10" x14ac:dyDescent="0.25">
      <c r="B45" s="148"/>
      <c r="C45" s="149"/>
      <c r="G45" s="113"/>
      <c r="J45" s="116"/>
    </row>
    <row r="46" spans="2:10" ht="19.5" thickBot="1" x14ac:dyDescent="0.35">
      <c r="B46" s="107" t="s">
        <v>113</v>
      </c>
      <c r="C46" s="108"/>
      <c r="D46" s="108"/>
      <c r="E46" s="108"/>
      <c r="F46" s="108"/>
      <c r="G46" s="108"/>
      <c r="H46" s="108"/>
      <c r="J46" s="116"/>
    </row>
    <row r="47" spans="2:10" ht="15" customHeight="1" x14ac:dyDescent="0.25">
      <c r="B47" s="150" t="s">
        <v>63</v>
      </c>
      <c r="C47" s="151"/>
      <c r="D47" s="152"/>
      <c r="E47" s="152"/>
      <c r="G47" s="84">
        <f>'Baseline Assumptions'!B32*'Baseline Assumptions'!B$10</f>
        <v>17440</v>
      </c>
      <c r="J47" s="116"/>
    </row>
    <row r="48" spans="2:10" ht="15" customHeight="1" x14ac:dyDescent="0.25">
      <c r="B48" s="153" t="s">
        <v>64</v>
      </c>
      <c r="C48" s="154"/>
      <c r="D48" s="152"/>
      <c r="E48" s="152"/>
      <c r="G48" s="145">
        <f>'Baseline Assumptions'!B33*'Baseline Assumptions'!B$10</f>
        <v>34320</v>
      </c>
      <c r="J48" s="116"/>
    </row>
    <row r="49" spans="1:13" ht="15" customHeight="1" x14ac:dyDescent="0.25">
      <c r="B49" s="153" t="s">
        <v>65</v>
      </c>
      <c r="C49" s="154"/>
      <c r="D49" s="152"/>
      <c r="E49" s="152"/>
      <c r="G49" s="145">
        <f>'Baseline Assumptions'!B34*'Baseline Assumptions'!B$10</f>
        <v>14240</v>
      </c>
      <c r="J49" s="116"/>
    </row>
    <row r="50" spans="1:13" x14ac:dyDescent="0.25">
      <c r="B50" s="153" t="s">
        <v>66</v>
      </c>
      <c r="C50" s="154"/>
      <c r="D50" s="152"/>
      <c r="E50" s="152"/>
      <c r="G50" s="145">
        <f>'Baseline Assumptions'!B35*'Baseline Assumptions'!B$10</f>
        <v>36160</v>
      </c>
      <c r="J50" s="116"/>
    </row>
    <row r="51" spans="1:13" x14ac:dyDescent="0.25">
      <c r="B51" s="153" t="s">
        <v>67</v>
      </c>
      <c r="C51" s="154"/>
      <c r="D51" s="152"/>
      <c r="E51" s="152"/>
      <c r="G51" s="127">
        <f>'Baseline Assumptions'!B36*'Baseline Assumptions'!B$10</f>
        <v>16640</v>
      </c>
      <c r="J51" s="116"/>
    </row>
    <row r="52" spans="1:13" x14ac:dyDescent="0.25">
      <c r="B52" s="153" t="s">
        <v>68</v>
      </c>
      <c r="C52" s="154"/>
      <c r="D52" s="155"/>
      <c r="E52" s="155"/>
      <c r="G52" s="145">
        <f>'Baseline Assumptions'!B37*'Baseline Assumptions'!B$10</f>
        <v>7120</v>
      </c>
      <c r="J52" s="116"/>
    </row>
    <row r="53" spans="1:13" x14ac:dyDescent="0.25">
      <c r="B53" s="153" t="s">
        <v>69</v>
      </c>
      <c r="C53" s="154"/>
      <c r="D53" s="155"/>
      <c r="E53" s="156"/>
      <c r="G53" s="145">
        <f>'Baseline Assumptions'!B38*'Baseline Assumptions'!B$10</f>
        <v>63120</v>
      </c>
      <c r="J53" s="116"/>
    </row>
    <row r="54" spans="1:13" x14ac:dyDescent="0.25">
      <c r="B54" s="119" t="s">
        <v>114</v>
      </c>
      <c r="C54" s="157"/>
      <c r="G54" s="158">
        <f>SUM(G47:G53)</f>
        <v>189040</v>
      </c>
      <c r="H54" s="147">
        <f>G54/G58</f>
        <v>0.13381486563435388</v>
      </c>
      <c r="I54" s="147"/>
      <c r="J54" s="116"/>
    </row>
    <row r="55" spans="1:13" x14ac:dyDescent="0.25">
      <c r="B55" s="159"/>
      <c r="C55" s="157"/>
      <c r="G55" s="160"/>
      <c r="H55" s="147"/>
      <c r="I55" s="147"/>
      <c r="J55" s="116"/>
    </row>
    <row r="56" spans="1:13" x14ac:dyDescent="0.25">
      <c r="B56" s="161" t="s">
        <v>115</v>
      </c>
      <c r="C56" s="114"/>
      <c r="G56" s="113">
        <f>SUM(G44,G54)*C56</f>
        <v>0</v>
      </c>
      <c r="H56" s="147"/>
      <c r="I56" s="147"/>
      <c r="J56" s="116"/>
    </row>
    <row r="57" spans="1:13" x14ac:dyDescent="0.25">
      <c r="B57" s="161"/>
      <c r="C57" s="114"/>
      <c r="G57" s="113"/>
      <c r="J57" s="116"/>
      <c r="M57" s="116"/>
    </row>
    <row r="58" spans="1:13" x14ac:dyDescent="0.25">
      <c r="B58" s="119" t="s">
        <v>116</v>
      </c>
      <c r="C58" s="114"/>
      <c r="G58" s="162">
        <f>G54+G44+G56</f>
        <v>1412698.0519230769</v>
      </c>
      <c r="H58" s="37"/>
      <c r="I58" s="37"/>
      <c r="J58" s="116"/>
      <c r="K58" s="116"/>
      <c r="M58" s="116"/>
    </row>
    <row r="59" spans="1:13" x14ac:dyDescent="0.25">
      <c r="G59" s="113"/>
    </row>
    <row r="60" spans="1:13" ht="12.95" customHeight="1" x14ac:dyDescent="0.25">
      <c r="B60" s="163"/>
      <c r="C60" s="135"/>
      <c r="D60" s="114"/>
      <c r="E60" s="157"/>
      <c r="J60" s="116"/>
    </row>
    <row r="61" spans="1:13" ht="18.75" x14ac:dyDescent="0.3">
      <c r="A61" s="164"/>
      <c r="B61" s="41" t="s">
        <v>117</v>
      </c>
      <c r="C61" s="165"/>
      <c r="D61" s="166"/>
      <c r="F61" s="95"/>
      <c r="G61" s="95"/>
      <c r="H61" s="138"/>
      <c r="I61" s="138"/>
    </row>
    <row r="62" spans="1:13" x14ac:dyDescent="0.25">
      <c r="A62" s="167"/>
      <c r="B62" s="95" t="s">
        <v>118</v>
      </c>
      <c r="C62" s="168"/>
      <c r="D62" s="168"/>
      <c r="E62" s="169"/>
      <c r="F62" s="95"/>
      <c r="G62" s="170">
        <f>'Baseline Assumptions'!B10*'Baseline Assumptions'!F4</f>
        <v>1191440</v>
      </c>
      <c r="H62" s="171"/>
      <c r="I62" s="171"/>
      <c r="J62" s="172"/>
    </row>
    <row r="63" spans="1:13" x14ac:dyDescent="0.25">
      <c r="A63" s="95"/>
      <c r="B63" s="173" t="s">
        <v>119</v>
      </c>
      <c r="C63" s="166"/>
      <c r="D63" s="174"/>
      <c r="E63" s="139"/>
      <c r="G63" s="175">
        <f>'Baseline Assumptions'!B49</f>
        <v>0</v>
      </c>
      <c r="K63" s="37"/>
    </row>
    <row r="64" spans="1:13" x14ac:dyDescent="0.25">
      <c r="B64" s="95" t="s">
        <v>120</v>
      </c>
      <c r="C64" s="166"/>
      <c r="D64" s="176"/>
      <c r="E64" s="177"/>
      <c r="G64" s="84">
        <f>SUM(G62:G63)</f>
        <v>1191440</v>
      </c>
      <c r="K64" s="37"/>
    </row>
    <row r="65" spans="2:11" x14ac:dyDescent="0.25">
      <c r="B65" s="95"/>
      <c r="C65" s="166"/>
      <c r="D65" s="176"/>
      <c r="E65" s="177"/>
      <c r="G65" s="84"/>
      <c r="K65" s="37"/>
    </row>
    <row r="66" spans="2:11" ht="15.75" thickBot="1" x14ac:dyDescent="0.3">
      <c r="B66" s="178" t="s">
        <v>121</v>
      </c>
      <c r="C66" s="179"/>
      <c r="D66" s="180"/>
      <c r="E66" s="181"/>
      <c r="F66" s="179"/>
      <c r="G66" s="182">
        <f>G64-G58</f>
        <v>-221258.05192307686</v>
      </c>
      <c r="K66" s="37"/>
    </row>
    <row r="67" spans="2:11" ht="15.75" thickTop="1" x14ac:dyDescent="0.25">
      <c r="B67" s="95"/>
      <c r="C67" s="183"/>
      <c r="D67" s="184"/>
      <c r="F67" s="153"/>
      <c r="G67" s="185"/>
      <c r="H67" s="153"/>
      <c r="I67" s="153"/>
      <c r="J67" s="116"/>
    </row>
    <row r="68" spans="2:11" x14ac:dyDescent="0.25">
      <c r="B68" s="95"/>
      <c r="C68" s="183"/>
      <c r="D68" s="186"/>
      <c r="F68" s="153"/>
      <c r="G68" s="185"/>
      <c r="H68" s="153"/>
      <c r="I68" s="153"/>
    </row>
    <row r="69" spans="2:11" x14ac:dyDescent="0.25">
      <c r="B69" s="95"/>
      <c r="C69" s="187"/>
      <c r="D69" s="188"/>
      <c r="E69" s="177"/>
      <c r="F69" s="153"/>
      <c r="G69" s="189"/>
      <c r="H69" s="153"/>
      <c r="I69" s="153"/>
      <c r="J69" s="116"/>
    </row>
    <row r="70" spans="2:11" x14ac:dyDescent="0.25">
      <c r="H70" s="153"/>
      <c r="I70" s="153"/>
      <c r="J70" s="116"/>
    </row>
    <row r="71" spans="2:11" x14ac:dyDescent="0.25">
      <c r="F71" s="153"/>
      <c r="G71" s="190"/>
      <c r="H71" s="153"/>
      <c r="I71" s="153"/>
    </row>
    <row r="72" spans="2:11" x14ac:dyDescent="0.25">
      <c r="F72" s="153"/>
      <c r="H72" s="153"/>
      <c r="I72" s="153"/>
    </row>
  </sheetData>
  <mergeCells count="1">
    <mergeCell ref="C42:E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SOC Positions</vt:lpstr>
      <vt:lpstr>Baseline Assumptions</vt:lpstr>
      <vt:lpstr>Output</vt:lpstr>
      <vt:lpstr>Asst</vt:lpstr>
      <vt:lpstr>Lead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Tim (DCYF)</dc:creator>
  <cp:lastModifiedBy>Kelly, Tim (DCYF)</cp:lastModifiedBy>
  <dcterms:created xsi:type="dcterms:W3CDTF">2023-11-15T21:25:19Z</dcterms:created>
  <dcterms:modified xsi:type="dcterms:W3CDTF">2023-12-08T22:54:46Z</dcterms:modified>
</cp:coreProperties>
</file>